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ICITAÇÕES GM\IFAM\"/>
    </mc:Choice>
  </mc:AlternateContent>
  <xr:revisionPtr revIDLastSave="0" documentId="13_ncr:1_{988E55DD-E286-4176-A91F-47E6061AA1B4}" xr6:coauthVersionLast="36" xr6:coauthVersionMax="43" xr10:uidLastSave="{00000000-0000-0000-0000-000000000000}"/>
  <bookViews>
    <workbookView xWindow="-120" yWindow="-120" windowWidth="20730" windowHeight="11160" activeTab="2" xr2:uid="{00000000-000D-0000-FFFF-FFFF00000000}"/>
  </bookViews>
  <sheets>
    <sheet name="RESUMO" sheetId="12" r:id="rId1"/>
    <sheet name="agente de limpeza" sheetId="16" r:id="rId2"/>
    <sheet name="lider" sheetId="22" r:id="rId3"/>
    <sheet name="uniformes" sheetId="10" r:id="rId4"/>
  </sheets>
  <definedNames>
    <definedName name="_xlnm.Print_Area" localSheetId="1">'agente de limpeza'!$A$1:$D$145</definedName>
    <definedName name="_xlnm.Print_Area" localSheetId="2">lider!$A$1:$D$145</definedName>
    <definedName name="_xlnm.Print_Area" localSheetId="0">RESUMO!$A$1:$G$6</definedName>
    <definedName name="_xlnm.Print_Area" localSheetId="3">uniformes!$A$1:$F$12</definedName>
  </definedNames>
  <calcPr calcId="191029"/>
</workbook>
</file>

<file path=xl/calcChain.xml><?xml version="1.0" encoding="utf-8"?>
<calcChain xmlns="http://schemas.openxmlformats.org/spreadsheetml/2006/main">
  <c r="D110" i="22" l="1"/>
  <c r="D110" i="16"/>
  <c r="F6" i="10"/>
  <c r="F10" i="10"/>
  <c r="F9" i="10"/>
  <c r="F8" i="10"/>
  <c r="F7" i="10"/>
  <c r="D111" i="22"/>
  <c r="F11" i="10" l="1"/>
  <c r="D20" i="22" l="1"/>
  <c r="C122" i="22"/>
  <c r="C117" i="22"/>
  <c r="D140" i="22"/>
  <c r="C94" i="22"/>
  <c r="C93" i="22"/>
  <c r="C92" i="22"/>
  <c r="C91" i="22"/>
  <c r="C96" i="22" s="1"/>
  <c r="C101" i="22" s="1"/>
  <c r="C102" i="22" s="1"/>
  <c r="C78" i="22"/>
  <c r="C76" i="22"/>
  <c r="C68" i="22"/>
  <c r="D57" i="22"/>
  <c r="C52" i="22"/>
  <c r="C79" i="22" s="1"/>
  <c r="C38" i="22"/>
  <c r="C40" i="22" s="1"/>
  <c r="C67" i="22" s="1"/>
  <c r="D26" i="22"/>
  <c r="D56" i="22" s="1"/>
  <c r="D63" i="22" s="1"/>
  <c r="D69" i="22" s="1"/>
  <c r="C70" i="22" l="1"/>
  <c r="C81" i="22"/>
  <c r="D32" i="22"/>
  <c r="D95" i="22" l="1"/>
  <c r="D80" i="22"/>
  <c r="D75" i="22"/>
  <c r="D38" i="22"/>
  <c r="D39" i="22"/>
  <c r="D94" i="22"/>
  <c r="D92" i="22"/>
  <c r="D90" i="22"/>
  <c r="D79" i="22"/>
  <c r="D77" i="22"/>
  <c r="D93" i="22"/>
  <c r="D91" i="22"/>
  <c r="D76" i="22"/>
  <c r="D136" i="22"/>
  <c r="D78" i="22"/>
  <c r="D96" i="22" l="1"/>
  <c r="D101" i="22" s="1"/>
  <c r="D102" i="22" s="1"/>
  <c r="D139" i="22" s="1"/>
  <c r="D81" i="22"/>
  <c r="D138" i="22" s="1"/>
  <c r="D40" i="22"/>
  <c r="C122" i="16"/>
  <c r="C117" i="16"/>
  <c r="D111" i="16"/>
  <c r="D140" i="16" s="1"/>
  <c r="C94" i="16"/>
  <c r="C93" i="16"/>
  <c r="C92" i="16"/>
  <c r="C91" i="16"/>
  <c r="C96" i="16" s="1"/>
  <c r="C101" i="16" s="1"/>
  <c r="C102" i="16" s="1"/>
  <c r="C78" i="16"/>
  <c r="C76" i="16"/>
  <c r="D57" i="16"/>
  <c r="C52" i="16"/>
  <c r="C79" i="16" s="1"/>
  <c r="C38" i="16"/>
  <c r="C40" i="16" s="1"/>
  <c r="C67" i="16" s="1"/>
  <c r="D26" i="16"/>
  <c r="D56" i="16" s="1"/>
  <c r="D20" i="16"/>
  <c r="D18" i="16"/>
  <c r="D63" i="16" l="1"/>
  <c r="D69" i="16" s="1"/>
  <c r="C68" i="16"/>
  <c r="C70" i="16"/>
  <c r="C81" i="16"/>
  <c r="D67" i="22"/>
  <c r="D44" i="22"/>
  <c r="D51" i="22"/>
  <c r="D50" i="22"/>
  <c r="D49" i="22"/>
  <c r="D47" i="22"/>
  <c r="D45" i="22"/>
  <c r="D46" i="22"/>
  <c r="D48" i="22"/>
  <c r="D32" i="16"/>
  <c r="D52" i="22" l="1"/>
  <c r="D68" i="22" s="1"/>
  <c r="D70" i="22" s="1"/>
  <c r="D95" i="16"/>
  <c r="D80" i="16"/>
  <c r="D75" i="16"/>
  <c r="D38" i="16"/>
  <c r="D93" i="16"/>
  <c r="D91" i="16"/>
  <c r="D78" i="16"/>
  <c r="D39" i="16"/>
  <c r="D94" i="16"/>
  <c r="D92" i="16"/>
  <c r="D90" i="16"/>
  <c r="D79" i="16"/>
  <c r="D77" i="16"/>
  <c r="D76" i="16"/>
  <c r="D136" i="16"/>
  <c r="D137" i="22" l="1"/>
  <c r="D141" i="22" s="1"/>
  <c r="D115" i="22"/>
  <c r="D96" i="16"/>
  <c r="D101" i="16" s="1"/>
  <c r="D102" i="16" s="1"/>
  <c r="D139" i="16" s="1"/>
  <c r="D81" i="16"/>
  <c r="D138" i="16" s="1"/>
  <c r="D40" i="16"/>
  <c r="D116" i="22" l="1"/>
  <c r="D125" i="22" s="1"/>
  <c r="D127" i="22" s="1"/>
  <c r="D67" i="16"/>
  <c r="D44" i="16"/>
  <c r="D51" i="16"/>
  <c r="D50" i="16"/>
  <c r="D49" i="16"/>
  <c r="D46" i="16"/>
  <c r="D45" i="16"/>
  <c r="D47" i="16"/>
  <c r="D48" i="16"/>
  <c r="A7" i="10"/>
  <c r="A8" i="10" s="1"/>
  <c r="D118" i="22" l="1"/>
  <c r="D120" i="22"/>
  <c r="D119" i="22"/>
  <c r="D52" i="16"/>
  <c r="D68" i="16" s="1"/>
  <c r="D70" i="16" s="1"/>
  <c r="D121" i="22" l="1"/>
  <c r="D142" i="22" s="1"/>
  <c r="D143" i="22" s="1"/>
  <c r="D137" i="16"/>
  <c r="D141" i="16" s="1"/>
  <c r="D115" i="16"/>
  <c r="D129" i="22" l="1"/>
  <c r="D5" i="12"/>
  <c r="E5" i="12" s="1"/>
  <c r="F5" i="12" s="1"/>
  <c r="D117" i="22"/>
  <c r="D116" i="16"/>
  <c r="D125" i="16" s="1"/>
  <c r="D127" i="16" s="1"/>
  <c r="D118" i="16" l="1"/>
  <c r="D120" i="16"/>
  <c r="D119" i="16"/>
  <c r="D121" i="16" l="1"/>
  <c r="D142" i="16" s="1"/>
  <c r="D143" i="16" s="1"/>
  <c r="D4" i="12" l="1"/>
  <c r="E4" i="12" s="1"/>
  <c r="D117" i="16"/>
  <c r="D129" i="16"/>
  <c r="F4" i="12" l="1"/>
  <c r="F6" i="12" s="1"/>
  <c r="E6" i="12"/>
</calcChain>
</file>

<file path=xl/sharedStrings.xml><?xml version="1.0" encoding="utf-8"?>
<sst xmlns="http://schemas.openxmlformats.org/spreadsheetml/2006/main" count="418" uniqueCount="153">
  <si>
    <t>(R$)</t>
  </si>
  <si>
    <t>Encarregado</t>
  </si>
  <si>
    <t>TOTAL</t>
  </si>
  <si>
    <t>-</t>
  </si>
  <si>
    <t>PLANILHA DE CUSTOS E FORMAÇÃO DE PREÇOS</t>
  </si>
  <si>
    <t>A</t>
  </si>
  <si>
    <t>B</t>
  </si>
  <si>
    <t>C</t>
  </si>
  <si>
    <t>D</t>
  </si>
  <si>
    <t>Nº de meses de execução contratual</t>
  </si>
  <si>
    <t>Categoria profissional (vinculada à execução contratual)</t>
  </si>
  <si>
    <t>Data base da categoria (dia/mês/ano)</t>
  </si>
  <si>
    <t>Composição da Remuneração</t>
  </si>
  <si>
    <t>Valor (R$)</t>
  </si>
  <si>
    <t>Total</t>
  </si>
  <si>
    <t>2.1</t>
  </si>
  <si>
    <t>13º (décimo terceiro) Salário, Férias e Adicional de Férias</t>
  </si>
  <si>
    <t>Submódulo 2.2 - Encargos Previdenciários (GPS), Fundo de Garantia por Tempo de Serviço (FGTS) e outras contribuições.</t>
  </si>
  <si>
    <t>2.2</t>
  </si>
  <si>
    <t>GPS, FGTS e outras contribuições</t>
  </si>
  <si>
    <t>INSS</t>
  </si>
  <si>
    <t>Salário Educação</t>
  </si>
  <si>
    <t>SAT</t>
  </si>
  <si>
    <t>SESC ou SESI</t>
  </si>
  <si>
    <t>E</t>
  </si>
  <si>
    <t>F</t>
  </si>
  <si>
    <t>SEBRAE</t>
  </si>
  <si>
    <t>G</t>
  </si>
  <si>
    <t>INCRA</t>
  </si>
  <si>
    <t>H</t>
  </si>
  <si>
    <t>FGTS</t>
  </si>
  <si>
    <t>2.3</t>
  </si>
  <si>
    <t>Benefícios Mensais e Diários</t>
  </si>
  <si>
    <t>Cesta básica</t>
  </si>
  <si>
    <t>Provisão para Rescisão</t>
  </si>
  <si>
    <t>%</t>
  </si>
  <si>
    <t>4.1</t>
  </si>
  <si>
    <t>Ausências Legais</t>
  </si>
  <si>
    <t>Custo de Reposição do Profissional Ausente</t>
  </si>
  <si>
    <t>Insumos Diversos</t>
  </si>
  <si>
    <t>Uniformes</t>
  </si>
  <si>
    <t>Equipamentos</t>
  </si>
  <si>
    <t>Outros (especificar)</t>
  </si>
  <si>
    <t>Custos Indiretos, Tributos e Lucro</t>
  </si>
  <si>
    <t>Custos Indiretos</t>
  </si>
  <si>
    <t>Lucro</t>
  </si>
  <si>
    <t>Tributos</t>
  </si>
  <si>
    <t>Item</t>
  </si>
  <si>
    <t>IDENTIFICAÇÃO DOS SERVIÇOS</t>
  </si>
  <si>
    <t>Tipo de Serviço</t>
  </si>
  <si>
    <t>Unidade de Medida</t>
  </si>
  <si>
    <t xml:space="preserve">Quantidade </t>
  </si>
  <si>
    <t>Posto</t>
  </si>
  <si>
    <t xml:space="preserve">Data de apresentação da proposta (dia/mês/ano) </t>
  </si>
  <si>
    <t xml:space="preserve">Município/UF </t>
  </si>
  <si>
    <t>Manaus/AM</t>
  </si>
  <si>
    <t xml:space="preserve">Ano Convenção Coletiva de Trabalho </t>
  </si>
  <si>
    <t>Nº de Registro da Convenção Coletiva de Trabalho no M.T.E</t>
  </si>
  <si>
    <t xml:space="preserve">MTE nº AM000507/2020 </t>
  </si>
  <si>
    <t>MÃO-DE-OBRA VINCULADA À EXECUÇÃO CONTRATUAL</t>
  </si>
  <si>
    <t>Dados complementares para composição dos custos referente à mão-de-obra</t>
  </si>
  <si>
    <t xml:space="preserve">Tipo de serviço </t>
  </si>
  <si>
    <t xml:space="preserve">Salário da Categoria Profissional </t>
  </si>
  <si>
    <t>MÓDULO 1: COMPOSIÇÃO DA REMUNERAÇÃO</t>
  </si>
  <si>
    <t xml:space="preserve">Salário Base </t>
  </si>
  <si>
    <t>Adicional de Insalubridade</t>
  </si>
  <si>
    <t>Total da Remuneração</t>
  </si>
  <si>
    <t>MÓDULO 2:  ENCARGOS E BENEFÍCIOS ANUAIS, MENSAIS E DIÁRIOS</t>
  </si>
  <si>
    <t>Submódulo 2.1 – 13º (décimo terceiro) Salário, Férias e Adicional de Férias</t>
  </si>
  <si>
    <t xml:space="preserve">13 º Salário </t>
  </si>
  <si>
    <t>Férias e Adicional de Férias</t>
  </si>
  <si>
    <t>SENAI- SENAC</t>
  </si>
  <si>
    <t>Submódulo 2.3 – Benefícios Mensais e Diários</t>
  </si>
  <si>
    <t>Valor unitário/dia (R$)</t>
  </si>
  <si>
    <t>Valor Mensal (R$)</t>
  </si>
  <si>
    <t xml:space="preserve">Auxílio Alimentação- </t>
  </si>
  <si>
    <t>Assistencia Social e Familiar* (não há previsão na CCT)</t>
  </si>
  <si>
    <t>Programa de Qualificação profissional</t>
  </si>
  <si>
    <t>Plano odontologico</t>
  </si>
  <si>
    <t>Total de Benefícios mensais e diários</t>
  </si>
  <si>
    <t>QUADRO RESUMO DO MÓDULO 2- ENCARGOS E BENEFÍCIOS ANUAIS, MENSAIS E DIÁRIOS</t>
  </si>
  <si>
    <t>Encargos e Benefícios Anuais, Mensais e diarios</t>
  </si>
  <si>
    <t>MÓDULO 3: PROVISÃO PARA RESCISÃO</t>
  </si>
  <si>
    <t>Aviso prévio indenizado</t>
  </si>
  <si>
    <t>Incidência do FGTS sobre o aviso prévio indenizado</t>
  </si>
  <si>
    <t>Multa sobre FGTS e contribuições sociais sobre o aviso prévio indenizado</t>
  </si>
  <si>
    <t>Aviso prévio trabalhado</t>
  </si>
  <si>
    <t>Incidência dos encargos do submódulo 2.2 sobre o aviso prévio trabalhado</t>
  </si>
  <si>
    <t>Multa sobre o FGTS e contribuições sociais sobre o aviso prévio trabalhado</t>
  </si>
  <si>
    <t>MÓDULO 4: CUSTO DE REPOSIÇÃO DO PROFISSIONAL AUSENTE</t>
  </si>
  <si>
    <t>Submódulo 4.1 – Ausências Legais.</t>
  </si>
  <si>
    <t>Substituto férias</t>
  </si>
  <si>
    <t>Auxilio Doença</t>
  </si>
  <si>
    <t>QUADRO-RESUMO DO MÓDULO 4 – CUSTO DE REPOSIÇÃO DO PROFISSIONAL AUSENTE</t>
  </si>
  <si>
    <t>Ausências legais</t>
  </si>
  <si>
    <t>MÓDULO 5: INSUMOS DIVERSOS</t>
  </si>
  <si>
    <t>Total de Insumos diversos</t>
  </si>
  <si>
    <t>MÓDULO 6: CUSTOS INDIRETOS, TRIBUTOS E LUCRO</t>
  </si>
  <si>
    <t>PIS</t>
  </si>
  <si>
    <t>COFINS</t>
  </si>
  <si>
    <t>ISS</t>
  </si>
  <si>
    <t>Tributos % = To = .............................................................</t>
  </si>
  <si>
    <t>(Total dos Módulos 1, 2, 3, 4 e 5+ Custos indiretos + lucro)= Po = ...................................</t>
  </si>
  <si>
    <t>Po / (1 - To) = P1 = ..............................................................................</t>
  </si>
  <si>
    <t>Valor dos Tributos = P1 - Po</t>
  </si>
  <si>
    <t>2. QUADRO RESUMO DO CUSTO POR EMPREGADO</t>
  </si>
  <si>
    <t>Mão-de-obra vinculada à execução contratual (valor por empregado)</t>
  </si>
  <si>
    <t>Módulo 1 – Composição da Remuneração</t>
  </si>
  <si>
    <t>Módulo 2 – Encargos e Benefícios Anuais, Mensais e Diários</t>
  </si>
  <si>
    <t>Módulo 3- Provisão para Rescisão</t>
  </si>
  <si>
    <t>Módulo 4- Custo de Reposição do Profissional Ausente</t>
  </si>
  <si>
    <t>Módulo 5- Insumos Diversos</t>
  </si>
  <si>
    <t>Subtotal (A + B +C+ D+ E)</t>
  </si>
  <si>
    <t>Módulo 6- Custos indiretos, tributos e lucro</t>
  </si>
  <si>
    <t>Valor total por empregado</t>
  </si>
  <si>
    <t>par</t>
  </si>
  <si>
    <t>Descrição</t>
  </si>
  <si>
    <t>Materiais</t>
  </si>
  <si>
    <t>Utensilios</t>
  </si>
  <si>
    <r>
      <t xml:space="preserve">Vale Transporte </t>
    </r>
    <r>
      <rPr>
        <sz val="10"/>
        <color indexed="8"/>
        <rFont val="Arial"/>
        <family val="2"/>
      </rPr>
      <t>(considerando 22 dias )</t>
    </r>
  </si>
  <si>
    <t>Seguro de vida, invalidez e auxílio funeral</t>
  </si>
  <si>
    <t>MULTA FGTS:Utilizou-se a retenção de 4% (com ponderação de 50%) a título de multa sobre o FGTS e Contribuição Social sobre o aviso prévio indenizado e sobre o aviso prévio trabalhado, conforme orientação da SEGES/MPDG</t>
  </si>
  <si>
    <t>AVISO PREVIO TRABALHADO: Idenização de 7 dias corridos:  7/30/12=1,94%</t>
  </si>
  <si>
    <t>Ausências Legais TCU: [(1/365) x 100]</t>
  </si>
  <si>
    <t>Ausência por acidente de trabalho CNJ: [(15/360) x 3,02%)] = 0,125%</t>
  </si>
  <si>
    <t>Afastamento maternidade TCU: [(1/12) x 2,0% x (4/12)] = 0,06% (Estima-se que apenas 2,0% das empregadas irão engravidar, devendo afastar-se do serviço por 04 (quatro) meses)</t>
  </si>
  <si>
    <t>Licença paternidade TCU: [(5/365) x 1,5%] = 0,02%. (O numerador da fração representa o número de dias da licença
paternidade - 5 )</t>
  </si>
  <si>
    <t xml:space="preserve"> AVISO PREVIO INDENIZADO:Cerca de 5% do pessoal é demitido pelo empregador, antes do término do contrato de trabalho (Acordão TCU 6771/2009 - Primeira Câmara)   Índice do aviso prévio indenizado é de 0,42%, conforme Acordão TCU 6771/2009 e 1507/2018, ambos da Primeira Câmara.    FORMULA:   5%*1/12 =0,42%                                             </t>
  </si>
  <si>
    <t xml:space="preserve">MEMORIAL DE CUSTOS COM UNIFORMES </t>
  </si>
  <si>
    <t>ITEM</t>
  </si>
  <si>
    <t>Und.</t>
  </si>
  <si>
    <t>quant.</t>
  </si>
  <si>
    <t>vl unit</t>
  </si>
  <si>
    <t>vl total</t>
  </si>
  <si>
    <t>unidade</t>
  </si>
  <si>
    <t>CUSTO TOTAL MENSAL</t>
  </si>
  <si>
    <t>Tipo</t>
  </si>
  <si>
    <t>Valor Unitário  Mensal</t>
  </si>
  <si>
    <t>Valor Total  Mensal</t>
  </si>
  <si>
    <t>Valor Global Anual</t>
  </si>
  <si>
    <t>Manaus-AM, 04 de janeiro de 2022</t>
  </si>
  <si>
    <t>Agente de limpeza</t>
  </si>
  <si>
    <t>Qtd</t>
  </si>
  <si>
    <t>Lider</t>
  </si>
  <si>
    <t>Campus Parintins - UASG 158560</t>
  </si>
  <si>
    <t>Lider de servços</t>
  </si>
  <si>
    <t xml:space="preserve">Calça comprida </t>
  </si>
  <si>
    <t xml:space="preserve">Calçado feminino/masculino </t>
  </si>
  <si>
    <t xml:space="preserve">Camiseta malha fria </t>
  </si>
  <si>
    <t xml:space="preserve">Crachá </t>
  </si>
  <si>
    <t>Meia em algodão</t>
  </si>
  <si>
    <t>Manaus-AM, 04 de março  de 2022</t>
  </si>
  <si>
    <t xml:space="preserve">UNIFORMES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</si>
</sst>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R$&quot;\ * #,##0.00_-;\-&quot;R$&quot;\ * #,##0.00_-;_-&quot;R$&quot;\ * &quot;-&quot;??_-;_-@_-"/>
    <numFmt numFmtId="164" formatCode="0.000%"/>
    <numFmt numFmtId="165" formatCode="&quot; &quot;#,##0.00&quot; &quot;;&quot;-&quot;#,##0.00&quot; &quot;;&quot; -&quot;00&quot; &quot;;&quot; &quot;@&quot; &quot;"/>
    <numFmt numFmtId="166" formatCode="#,##0&quot; &quot;;&quot;-&quot;#,##0&quot; &quot;"/>
    <numFmt numFmtId="167" formatCode="0.000000%"/>
    <numFmt numFmtId="168" formatCode="0.0000%"/>
    <numFmt numFmtId="169" formatCode="0.0000000%"/>
    <numFmt numFmtId="170" formatCode="&quot; &quot;[$R$-416]#,##0.00&quot; &quot;;&quot;-&quot;[$R$-416]#,##0.00&quot; &quot;;&quot; &quot;[$R$-416]&quot;-&quot;00&quot; &quot;;&quot; &quot;@&quot; &quot;"/>
    <numFmt numFmtId="171" formatCode="_(* #,##0.00_);_(* \(#,##0.00\);_(* &quot;-&quot;??_);_(@_)"/>
    <numFmt numFmtId="172" formatCode="&quot;R$&quot;#,##0.00"/>
    <numFmt numFmtId="173" formatCode="&quot;R$&quot;\ #,##0.00"/>
    <numFmt numFmtId="174" formatCode="_-&quot;R$ &quot;* #,##0.00_-;&quot;-R$ &quot;* #,##0.00_-;_-&quot;R$ &quot;* \-??_-;_-@_-"/>
  </numFmts>
  <fonts count="33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u/>
      <sz val="10"/>
      <color rgb="FF0000EE"/>
      <name val="Calibri"/>
      <family val="2"/>
    </font>
    <font>
      <sz val="10"/>
      <color rgb="FF996600"/>
      <name val="Calibri"/>
      <family val="2"/>
    </font>
    <font>
      <sz val="10"/>
      <color rgb="FF333333"/>
      <name val="Calibri"/>
      <family val="2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Calibri"/>
      <family val="2"/>
    </font>
    <font>
      <sz val="9"/>
      <color theme="1"/>
      <name val="Arial"/>
      <family val="2"/>
    </font>
    <font>
      <sz val="10"/>
      <color theme="1"/>
      <name val="Calibri"/>
      <family val="2"/>
    </font>
    <font>
      <sz val="10"/>
      <name val="Arial"/>
      <family val="2"/>
      <charset val="1"/>
    </font>
    <font>
      <b/>
      <sz val="9"/>
      <color theme="1"/>
      <name val="Arial"/>
      <family val="2"/>
    </font>
    <font>
      <sz val="11"/>
      <color theme="1"/>
      <name val="Times New Roman"/>
      <family val="1"/>
    </font>
  </fonts>
  <fills count="2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D6DCE4"/>
      </patternFill>
    </fill>
    <fill>
      <patternFill patternType="solid">
        <fgColor theme="0"/>
        <bgColor rgb="FFD9E1F2"/>
      </patternFill>
    </fill>
    <fill>
      <patternFill patternType="solid">
        <fgColor theme="0"/>
        <bgColor rgb="FFBFBFBF"/>
      </patternFill>
    </fill>
    <fill>
      <patternFill patternType="solid">
        <fgColor indexed="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theme="5" tint="0.79998168889431442"/>
      </patternFill>
    </fill>
  </fills>
  <borders count="1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5" fillId="6" borderId="0" applyNumberFormat="0" applyBorder="0" applyProtection="0"/>
    <xf numFmtId="9" fontId="1" fillId="0" borderId="0" applyFont="0" applyBorder="0" applyProtection="0"/>
    <xf numFmtId="0" fontId="6" fillId="0" borderId="0" applyNumberFormat="0" applyBorder="0" applyProtection="0"/>
    <xf numFmtId="0" fontId="7" fillId="7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0" borderId="0" applyNumberFormat="0" applyBorder="0" applyProtection="0"/>
    <xf numFmtId="0" fontId="12" fillId="8" borderId="0" applyNumberFormat="0" applyBorder="0" applyProtection="0"/>
    <xf numFmtId="0" fontId="13" fillId="8" borderId="1" applyNumberForma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  <xf numFmtId="44" fontId="1" fillId="0" borderId="0" applyFont="0" applyFill="0" applyBorder="0" applyAlignment="0" applyProtection="0"/>
    <xf numFmtId="9" fontId="19" fillId="0" borderId="0" applyFill="0" applyBorder="0" applyAlignment="0" applyProtection="0"/>
    <xf numFmtId="0" fontId="19" fillId="0" borderId="0"/>
    <xf numFmtId="174" fontId="30" fillId="0" borderId="0" applyBorder="0" applyProtection="0"/>
  </cellStyleXfs>
  <cellXfs count="176">
    <xf numFmtId="0" fontId="0" fillId="0" borderId="0" xfId="0"/>
    <xf numFmtId="0" fontId="14" fillId="0" borderId="0" xfId="0" applyFont="1" applyProtection="1">
      <protection hidden="1"/>
    </xf>
    <xf numFmtId="0" fontId="0" fillId="0" borderId="0" xfId="0" applyAlignment="1">
      <alignment wrapText="1"/>
    </xf>
    <xf numFmtId="0" fontId="15" fillId="12" borderId="4" xfId="0" applyFont="1" applyFill="1" applyBorder="1" applyAlignment="1" applyProtection="1">
      <alignment horizontal="center" vertical="center" wrapText="1"/>
      <protection hidden="1"/>
    </xf>
    <xf numFmtId="0" fontId="16" fillId="0" borderId="2" xfId="0" applyFont="1" applyBorder="1" applyAlignment="1">
      <alignment horizontal="center" vertical="center" wrapText="1"/>
    </xf>
    <xf numFmtId="3" fontId="16" fillId="0" borderId="2" xfId="0" applyNumberFormat="1" applyFont="1" applyBorder="1" applyAlignment="1">
      <alignment horizontal="center" vertical="center" wrapText="1"/>
    </xf>
    <xf numFmtId="0" fontId="16" fillId="10" borderId="0" xfId="0" applyFont="1" applyFill="1" applyAlignment="1" applyProtection="1">
      <alignment horizontal="center" vertical="center" wrapText="1"/>
      <protection hidden="1"/>
    </xf>
    <xf numFmtId="166" fontId="16" fillId="10" borderId="0" xfId="1" applyNumberFormat="1" applyFont="1" applyFill="1" applyAlignment="1" applyProtection="1">
      <alignment horizontal="center" vertical="center" wrapText="1"/>
      <protection hidden="1"/>
    </xf>
    <xf numFmtId="0" fontId="16" fillId="0" borderId="0" xfId="0" applyFont="1" applyAlignment="1" applyProtection="1">
      <alignment horizontal="center" vertical="center" wrapText="1"/>
      <protection hidden="1"/>
    </xf>
    <xf numFmtId="0" fontId="16" fillId="0" borderId="2" xfId="0" applyFont="1" applyBorder="1" applyAlignment="1" applyProtection="1">
      <alignment horizontal="center" vertical="center" wrapText="1"/>
      <protection hidden="1"/>
    </xf>
    <xf numFmtId="14" fontId="16" fillId="0" borderId="2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left" vertical="top" wrapText="1"/>
      <protection hidden="1"/>
    </xf>
    <xf numFmtId="44" fontId="16" fillId="0" borderId="2" xfId="21" applyFont="1" applyBorder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vertical="center" wrapText="1"/>
      <protection hidden="1"/>
    </xf>
    <xf numFmtId="0" fontId="16" fillId="0" borderId="2" xfId="0" applyFont="1" applyBorder="1" applyAlignment="1" applyProtection="1">
      <alignment horizontal="center" wrapText="1"/>
      <protection hidden="1"/>
    </xf>
    <xf numFmtId="44" fontId="16" fillId="0" borderId="2" xfId="21" applyFont="1" applyBorder="1" applyAlignment="1" applyProtection="1">
      <alignment horizontal="center" wrapText="1"/>
      <protection locked="0"/>
    </xf>
    <xf numFmtId="0" fontId="16" fillId="9" borderId="2" xfId="0" applyFont="1" applyFill="1" applyBorder="1" applyAlignment="1" applyProtection="1">
      <alignment wrapText="1"/>
      <protection hidden="1"/>
    </xf>
    <xf numFmtId="44" fontId="15" fillId="9" borderId="2" xfId="21" applyFont="1" applyFill="1" applyBorder="1" applyAlignment="1" applyProtection="1">
      <alignment horizontal="center" wrapText="1"/>
      <protection hidden="1"/>
    </xf>
    <xf numFmtId="0" fontId="15" fillId="9" borderId="2" xfId="0" applyFont="1" applyFill="1" applyBorder="1" applyAlignment="1" applyProtection="1">
      <alignment horizontal="center" wrapText="1"/>
      <protection hidden="1"/>
    </xf>
    <xf numFmtId="0" fontId="16" fillId="10" borderId="2" xfId="0" applyFont="1" applyFill="1" applyBorder="1" applyAlignment="1" applyProtection="1">
      <alignment vertical="top" wrapText="1"/>
      <protection hidden="1"/>
    </xf>
    <xf numFmtId="10" fontId="16" fillId="10" borderId="2" xfId="2" applyNumberFormat="1" applyFont="1" applyFill="1" applyBorder="1" applyAlignment="1" applyProtection="1">
      <alignment horizontal="center" vertical="top" wrapText="1"/>
      <protection hidden="1"/>
    </xf>
    <xf numFmtId="44" fontId="16" fillId="10" borderId="2" xfId="21" applyFont="1" applyFill="1" applyBorder="1" applyAlignment="1" applyProtection="1">
      <alignment horizontal="center" vertical="top" wrapText="1"/>
      <protection hidden="1"/>
    </xf>
    <xf numFmtId="10" fontId="16" fillId="13" borderId="2" xfId="2" applyNumberFormat="1" applyFont="1" applyFill="1" applyBorder="1" applyAlignment="1" applyProtection="1">
      <alignment horizontal="center" vertical="top" wrapText="1"/>
      <protection hidden="1"/>
    </xf>
    <xf numFmtId="10" fontId="15" fillId="9" borderId="2" xfId="21" applyNumberFormat="1" applyFont="1" applyFill="1" applyBorder="1" applyAlignment="1" applyProtection="1">
      <alignment horizontal="center" vertical="top" wrapText="1"/>
      <protection hidden="1"/>
    </xf>
    <xf numFmtId="0" fontId="15" fillId="0" borderId="7" xfId="0" applyFont="1" applyBorder="1" applyAlignment="1" applyProtection="1">
      <alignment horizontal="center"/>
      <protection hidden="1"/>
    </xf>
    <xf numFmtId="0" fontId="16" fillId="0" borderId="2" xfId="0" applyFont="1" applyFill="1" applyBorder="1" applyAlignment="1" applyProtection="1">
      <alignment horizontal="center" wrapText="1"/>
      <protection hidden="1"/>
    </xf>
    <xf numFmtId="0" fontId="16" fillId="0" borderId="2" xfId="0" applyFont="1" applyFill="1" applyBorder="1" applyAlignment="1" applyProtection="1">
      <alignment vertical="top" wrapText="1"/>
      <protection hidden="1"/>
    </xf>
    <xf numFmtId="10" fontId="16" fillId="0" borderId="2" xfId="2" applyNumberFormat="1" applyFont="1" applyFill="1" applyBorder="1" applyAlignment="1" applyProtection="1">
      <alignment horizontal="center" wrapText="1"/>
      <protection hidden="1"/>
    </xf>
    <xf numFmtId="44" fontId="16" fillId="0" borderId="2" xfId="21" applyFont="1" applyFill="1" applyBorder="1" applyAlignment="1" applyProtection="1">
      <alignment horizontal="center" wrapText="1"/>
      <protection hidden="1"/>
    </xf>
    <xf numFmtId="10" fontId="16" fillId="0" borderId="2" xfId="2" applyNumberFormat="1" applyFont="1" applyFill="1" applyBorder="1" applyAlignment="1" applyProtection="1">
      <alignment horizontal="center" wrapText="1"/>
      <protection locked="0"/>
    </xf>
    <xf numFmtId="10" fontId="16" fillId="14" borderId="2" xfId="2" applyNumberFormat="1" applyFont="1" applyFill="1" applyBorder="1" applyAlignment="1" applyProtection="1">
      <alignment horizontal="center" wrapText="1"/>
      <protection locked="0"/>
    </xf>
    <xf numFmtId="10" fontId="15" fillId="9" borderId="2" xfId="2" applyNumberFormat="1" applyFont="1" applyFill="1" applyBorder="1" applyAlignment="1" applyProtection="1">
      <alignment horizontal="center" wrapText="1"/>
      <protection hidden="1"/>
    </xf>
    <xf numFmtId="0" fontId="16" fillId="0" borderId="2" xfId="0" applyFont="1" applyFill="1" applyBorder="1" applyAlignment="1" applyProtection="1">
      <alignment wrapText="1"/>
      <protection hidden="1"/>
    </xf>
    <xf numFmtId="44" fontId="16" fillId="0" borderId="9" xfId="21" applyFont="1" applyBorder="1" applyAlignment="1" applyProtection="1">
      <alignment horizontal="center" vertical="center" wrapText="1"/>
      <protection locked="0"/>
    </xf>
    <xf numFmtId="0" fontId="16" fillId="0" borderId="5" xfId="0" applyFont="1" applyBorder="1" applyAlignment="1" applyProtection="1">
      <alignment horizontal="left" vertical="center" wrapText="1"/>
      <protection hidden="1"/>
    </xf>
    <xf numFmtId="0" fontId="16" fillId="0" borderId="5" xfId="0" applyFont="1" applyBorder="1" applyAlignment="1" applyProtection="1">
      <alignment wrapText="1"/>
      <protection hidden="1"/>
    </xf>
    <xf numFmtId="44" fontId="16" fillId="15" borderId="9" xfId="21" applyFont="1" applyFill="1" applyBorder="1" applyAlignment="1" applyProtection="1">
      <alignment horizontal="center" vertical="center" wrapText="1"/>
      <protection locked="0"/>
    </xf>
    <xf numFmtId="44" fontId="15" fillId="9" borderId="3" xfId="21" applyFont="1" applyFill="1" applyBorder="1" applyAlignment="1" applyProtection="1">
      <alignment wrapText="1"/>
      <protection hidden="1"/>
    </xf>
    <xf numFmtId="10" fontId="16" fillId="10" borderId="2" xfId="21" applyNumberFormat="1" applyFont="1" applyFill="1" applyBorder="1" applyAlignment="1" applyProtection="1">
      <alignment horizontal="center" wrapText="1"/>
      <protection hidden="1"/>
    </xf>
    <xf numFmtId="44" fontId="16" fillId="10" borderId="2" xfId="21" applyFont="1" applyFill="1" applyBorder="1" applyAlignment="1" applyProtection="1">
      <alignment horizontal="center" wrapText="1"/>
      <protection hidden="1"/>
    </xf>
    <xf numFmtId="10" fontId="15" fillId="9" borderId="2" xfId="21" applyNumberFormat="1" applyFont="1" applyFill="1" applyBorder="1" applyAlignment="1" applyProtection="1">
      <alignment horizontal="center" wrapText="1"/>
      <protection hidden="1"/>
    </xf>
    <xf numFmtId="0" fontId="16" fillId="0" borderId="7" xfId="0" applyFont="1" applyBorder="1" applyAlignment="1" applyProtection="1">
      <alignment horizontal="center"/>
      <protection hidden="1"/>
    </xf>
    <xf numFmtId="0" fontId="16" fillId="0" borderId="0" xfId="0" applyFont="1" applyAlignment="1" applyProtection="1">
      <alignment horizontal="center"/>
      <protection hidden="1"/>
    </xf>
    <xf numFmtId="44" fontId="16" fillId="10" borderId="2" xfId="21" applyFont="1" applyFill="1" applyBorder="1" applyAlignment="1" applyProtection="1">
      <alignment horizontal="center" vertical="center" wrapText="1"/>
      <protection hidden="1"/>
    </xf>
    <xf numFmtId="168" fontId="15" fillId="9" borderId="2" xfId="2" applyNumberFormat="1" applyFont="1" applyFill="1" applyBorder="1" applyAlignment="1" applyProtection="1">
      <alignment horizontal="center" wrapText="1"/>
      <protection hidden="1"/>
    </xf>
    <xf numFmtId="164" fontId="16" fillId="0" borderId="0" xfId="2" applyNumberFormat="1" applyFont="1"/>
    <xf numFmtId="0" fontId="16" fillId="10" borderId="2" xfId="0" applyFont="1" applyFill="1" applyBorder="1" applyAlignment="1" applyProtection="1">
      <alignment horizontal="center" vertical="top" wrapText="1"/>
      <protection hidden="1"/>
    </xf>
    <xf numFmtId="169" fontId="15" fillId="9" borderId="2" xfId="2" applyNumberFormat="1" applyFont="1" applyFill="1" applyBorder="1" applyAlignment="1" applyProtection="1">
      <alignment horizontal="center" wrapText="1"/>
      <protection hidden="1"/>
    </xf>
    <xf numFmtId="169" fontId="16" fillId="10" borderId="2" xfId="21" applyNumberFormat="1" applyFont="1" applyFill="1" applyBorder="1" applyAlignment="1" applyProtection="1">
      <alignment horizontal="center" wrapText="1"/>
      <protection hidden="1"/>
    </xf>
    <xf numFmtId="169" fontId="15" fillId="9" borderId="2" xfId="21" applyNumberFormat="1" applyFont="1" applyFill="1" applyBorder="1" applyAlignment="1" applyProtection="1">
      <alignment horizontal="center" wrapText="1"/>
      <protection hidden="1"/>
    </xf>
    <xf numFmtId="0" fontId="16" fillId="0" borderId="2" xfId="0" applyFont="1" applyBorder="1" applyAlignment="1" applyProtection="1">
      <alignment vertical="top" wrapText="1"/>
      <protection hidden="1"/>
    </xf>
    <xf numFmtId="44" fontId="16" fillId="0" borderId="2" xfId="21" applyFont="1" applyBorder="1" applyAlignment="1" applyProtection="1">
      <alignment horizontal="center" vertical="center" wrapText="1"/>
      <protection hidden="1"/>
    </xf>
    <xf numFmtId="44" fontId="15" fillId="0" borderId="2" xfId="21" applyFont="1" applyBorder="1" applyAlignment="1" applyProtection="1">
      <alignment horizontal="center" vertical="center" wrapText="1"/>
      <protection hidden="1"/>
    </xf>
    <xf numFmtId="0" fontId="16" fillId="0" borderId="2" xfId="0" applyFont="1" applyBorder="1" applyAlignment="1" applyProtection="1">
      <alignment wrapText="1"/>
      <protection hidden="1"/>
    </xf>
    <xf numFmtId="165" fontId="19" fillId="0" borderId="9" xfId="1" applyFont="1" applyFill="1" applyBorder="1"/>
    <xf numFmtId="0" fontId="16" fillId="9" borderId="4" xfId="0" applyFont="1" applyFill="1" applyBorder="1" applyAlignment="1" applyProtection="1">
      <alignment wrapText="1"/>
      <protection hidden="1"/>
    </xf>
    <xf numFmtId="0" fontId="15" fillId="9" borderId="4" xfId="0" applyFont="1" applyFill="1" applyBorder="1" applyAlignment="1" applyProtection="1">
      <alignment horizontal="center" vertical="top" wrapText="1"/>
      <protection hidden="1"/>
    </xf>
    <xf numFmtId="44" fontId="15" fillId="9" borderId="4" xfId="21" applyFont="1" applyFill="1" applyBorder="1" applyAlignment="1" applyProtection="1">
      <alignment horizontal="center" wrapText="1"/>
      <protection hidden="1"/>
    </xf>
    <xf numFmtId="0" fontId="16" fillId="16" borderId="9" xfId="0" applyFont="1" applyFill="1" applyBorder="1" applyAlignment="1" applyProtection="1">
      <alignment wrapText="1"/>
      <protection hidden="1"/>
    </xf>
    <xf numFmtId="0" fontId="19" fillId="0" borderId="9" xfId="0" applyFont="1" applyBorder="1" applyAlignment="1">
      <alignment horizontal="center"/>
    </xf>
    <xf numFmtId="10" fontId="19" fillId="0" borderId="9" xfId="22" applyNumberFormat="1" applyFont="1" applyBorder="1" applyAlignment="1"/>
    <xf numFmtId="0" fontId="19" fillId="0" borderId="9" xfId="0" applyFont="1" applyBorder="1" applyAlignment="1">
      <alignment wrapText="1"/>
    </xf>
    <xf numFmtId="0" fontId="19" fillId="0" borderId="9" xfId="0" applyFont="1" applyBorder="1" applyAlignment="1">
      <alignment horizontal="center" wrapText="1"/>
    </xf>
    <xf numFmtId="0" fontId="19" fillId="0" borderId="9" xfId="0" applyFont="1" applyBorder="1" applyAlignment="1"/>
    <xf numFmtId="0" fontId="16" fillId="9" borderId="9" xfId="0" applyFont="1" applyFill="1" applyBorder="1" applyAlignment="1" applyProtection="1">
      <alignment wrapText="1"/>
      <protection hidden="1"/>
    </xf>
    <xf numFmtId="0" fontId="15" fillId="9" borderId="9" xfId="0" applyFont="1" applyFill="1" applyBorder="1" applyAlignment="1" applyProtection="1">
      <alignment horizontal="center" vertical="top" wrapText="1"/>
      <protection hidden="1"/>
    </xf>
    <xf numFmtId="44" fontId="15" fillId="9" borderId="9" xfId="21" applyFont="1" applyFill="1" applyBorder="1" applyAlignment="1" applyProtection="1">
      <alignment horizontal="center" wrapText="1"/>
      <protection hidden="1"/>
    </xf>
    <xf numFmtId="0" fontId="16" fillId="0" borderId="9" xfId="0" applyFont="1" applyBorder="1" applyProtection="1">
      <protection hidden="1"/>
    </xf>
    <xf numFmtId="165" fontId="16" fillId="0" borderId="9" xfId="1" applyFont="1" applyBorder="1" applyProtection="1">
      <protection hidden="1"/>
    </xf>
    <xf numFmtId="165" fontId="16" fillId="0" borderId="9" xfId="0" applyNumberFormat="1" applyFont="1" applyBorder="1" applyProtection="1">
      <protection hidden="1"/>
    </xf>
    <xf numFmtId="0" fontId="16" fillId="10" borderId="3" xfId="0" applyFont="1" applyFill="1" applyBorder="1" applyAlignment="1" applyProtection="1">
      <alignment horizontal="center" vertical="top" wrapText="1"/>
      <protection hidden="1"/>
    </xf>
    <xf numFmtId="44" fontId="16" fillId="10" borderId="3" xfId="21" applyFont="1" applyFill="1" applyBorder="1" applyAlignment="1" applyProtection="1">
      <alignment horizontal="center" wrapText="1"/>
      <protection hidden="1"/>
    </xf>
    <xf numFmtId="0" fontId="16" fillId="0" borderId="0" xfId="0" applyFont="1" applyProtection="1">
      <protection hidden="1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170" fontId="14" fillId="0" borderId="0" xfId="0" applyNumberFormat="1" applyFont="1" applyProtection="1">
      <protection hidden="1"/>
    </xf>
    <xf numFmtId="167" fontId="16" fillId="14" borderId="2" xfId="2" applyNumberFormat="1" applyFont="1" applyFill="1" applyBorder="1" applyAlignment="1" applyProtection="1">
      <alignment horizontal="center" vertical="center" wrapText="1"/>
      <protection locked="0"/>
    </xf>
    <xf numFmtId="168" fontId="16" fillId="14" borderId="2" xfId="2" applyNumberFormat="1" applyFont="1" applyFill="1" applyBorder="1" applyAlignment="1" applyProtection="1">
      <alignment horizontal="center" vertical="center" wrapText="1"/>
      <protection locked="0"/>
    </xf>
    <xf numFmtId="164" fontId="18" fillId="11" borderId="9" xfId="2" applyNumberFormat="1" applyFont="1" applyFill="1" applyBorder="1" applyAlignment="1" applyProtection="1">
      <alignment horizontal="center" vertical="center" wrapText="1"/>
      <protection locked="0"/>
    </xf>
    <xf numFmtId="10" fontId="0" fillId="0" borderId="0" xfId="0" applyNumberFormat="1"/>
    <xf numFmtId="168" fontId="16" fillId="15" borderId="2" xfId="2" applyNumberFormat="1" applyFont="1" applyFill="1" applyBorder="1" applyAlignment="1" applyProtection="1">
      <alignment horizontal="center" wrapText="1"/>
      <protection locked="0"/>
    </xf>
    <xf numFmtId="10" fontId="16" fillId="15" borderId="2" xfId="2" applyNumberFormat="1" applyFont="1" applyFill="1" applyBorder="1" applyAlignment="1" applyProtection="1">
      <alignment horizontal="center" wrapText="1"/>
      <protection locked="0"/>
    </xf>
    <xf numFmtId="164" fontId="16" fillId="15" borderId="2" xfId="2" applyNumberFormat="1" applyFont="1" applyFill="1" applyBorder="1" applyAlignment="1" applyProtection="1">
      <alignment horizontal="center" wrapText="1"/>
      <protection locked="0"/>
    </xf>
    <xf numFmtId="0" fontId="0" fillId="0" borderId="0" xfId="0"/>
    <xf numFmtId="0" fontId="0" fillId="0" borderId="0" xfId="0" applyAlignment="1">
      <alignment horizontal="center"/>
    </xf>
    <xf numFmtId="0" fontId="15" fillId="9" borderId="2" xfId="0" applyFont="1" applyFill="1" applyBorder="1" applyAlignment="1" applyProtection="1">
      <alignment horizontal="center" vertical="top" wrapText="1"/>
      <protection hidden="1"/>
    </xf>
    <xf numFmtId="0" fontId="16" fillId="10" borderId="2" xfId="0" applyFont="1" applyFill="1" applyBorder="1" applyAlignment="1" applyProtection="1">
      <alignment horizontal="center" wrapText="1"/>
      <protection hidden="1"/>
    </xf>
    <xf numFmtId="0" fontId="15" fillId="12" borderId="2" xfId="0" applyFont="1" applyFill="1" applyBorder="1" applyAlignment="1" applyProtection="1">
      <alignment horizontal="center" wrapText="1"/>
      <protection hidden="1"/>
    </xf>
    <xf numFmtId="0" fontId="15" fillId="9" borderId="9" xfId="0" applyFont="1" applyFill="1" applyBorder="1" applyAlignment="1" applyProtection="1">
      <alignment horizontal="center" wrapText="1"/>
      <protection hidden="1"/>
    </xf>
    <xf numFmtId="0" fontId="16" fillId="0" borderId="2" xfId="0" applyFont="1" applyFill="1" applyBorder="1" applyAlignment="1" applyProtection="1">
      <alignment horizontal="left" vertical="center" wrapText="1"/>
      <protection hidden="1"/>
    </xf>
    <xf numFmtId="0" fontId="0" fillId="0" borderId="0" xfId="0"/>
    <xf numFmtId="0" fontId="15" fillId="0" borderId="0" xfId="0" applyFont="1" applyAlignment="1" applyProtection="1">
      <alignment horizontal="center"/>
      <protection hidden="1"/>
    </xf>
    <xf numFmtId="10" fontId="15" fillId="11" borderId="2" xfId="2" applyNumberFormat="1" applyFont="1" applyFill="1" applyBorder="1" applyAlignment="1" applyProtection="1">
      <alignment horizontal="center" wrapText="1"/>
      <protection hidden="1"/>
    </xf>
    <xf numFmtId="10" fontId="16" fillId="14" borderId="2" xfId="2" applyNumberFormat="1" applyFont="1" applyFill="1" applyBorder="1" applyAlignment="1" applyProtection="1">
      <alignment horizontal="center" vertical="center" wrapText="1"/>
      <protection locked="0"/>
    </xf>
    <xf numFmtId="44" fontId="16" fillId="15" borderId="4" xfId="21" applyFont="1" applyFill="1" applyBorder="1" applyAlignment="1" applyProtection="1">
      <alignment horizontal="center" wrapText="1"/>
      <protection locked="0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23" fillId="17" borderId="0" xfId="0" applyFont="1" applyFill="1" applyAlignment="1">
      <alignment horizontal="center" vertical="center" wrapText="1"/>
    </xf>
    <xf numFmtId="0" fontId="21" fillId="0" borderId="0" xfId="0" applyFont="1"/>
    <xf numFmtId="9" fontId="21" fillId="11" borderId="0" xfId="2" applyFont="1" applyFill="1"/>
    <xf numFmtId="0" fontId="25" fillId="0" borderId="13" xfId="0" applyFont="1" applyBorder="1" applyAlignment="1">
      <alignment horizontal="center"/>
    </xf>
    <xf numFmtId="0" fontId="25" fillId="11" borderId="9" xfId="0" applyFont="1" applyFill="1" applyBorder="1" applyAlignment="1">
      <alignment horizontal="center" vertical="center" wrapText="1"/>
    </xf>
    <xf numFmtId="0" fontId="21" fillId="11" borderId="9" xfId="0" applyFont="1" applyFill="1" applyBorder="1" applyAlignment="1">
      <alignment horizontal="center" vertical="top" wrapText="1"/>
    </xf>
    <xf numFmtId="165" fontId="26" fillId="0" borderId="9" xfId="1" applyFont="1" applyBorder="1" applyAlignment="1">
      <alignment horizontal="center"/>
    </xf>
    <xf numFmtId="165" fontId="21" fillId="0" borderId="9" xfId="1" applyFont="1" applyBorder="1"/>
    <xf numFmtId="171" fontId="25" fillId="11" borderId="9" xfId="0" applyNumberFormat="1" applyFont="1" applyFill="1" applyBorder="1" applyAlignment="1">
      <alignment vertical="center"/>
    </xf>
    <xf numFmtId="0" fontId="23" fillId="11" borderId="0" xfId="0" applyFont="1" applyFill="1" applyAlignment="1">
      <alignment wrapText="1"/>
    </xf>
    <xf numFmtId="0" fontId="25" fillId="0" borderId="0" xfId="0" applyFont="1"/>
    <xf numFmtId="0" fontId="21" fillId="11" borderId="0" xfId="0" applyFont="1" applyFill="1"/>
    <xf numFmtId="0" fontId="23" fillId="11" borderId="0" xfId="0" applyFont="1" applyFill="1" applyAlignment="1">
      <alignment vertical="center"/>
    </xf>
    <xf numFmtId="0" fontId="23" fillId="17" borderId="0" xfId="0" applyFont="1" applyFill="1" applyAlignment="1">
      <alignment vertical="center"/>
    </xf>
    <xf numFmtId="0" fontId="23" fillId="0" borderId="0" xfId="0" applyFont="1" applyAlignment="1">
      <alignment vertical="center"/>
    </xf>
    <xf numFmtId="0" fontId="0" fillId="0" borderId="0" xfId="0"/>
    <xf numFmtId="0" fontId="15" fillId="0" borderId="0" xfId="0" applyFont="1" applyAlignment="1" applyProtection="1">
      <alignment horizontal="center"/>
      <protection hidden="1"/>
    </xf>
    <xf numFmtId="0" fontId="16" fillId="0" borderId="2" xfId="0" applyFont="1" applyFill="1" applyBorder="1" applyAlignment="1" applyProtection="1">
      <alignment horizontal="left" vertical="center" wrapText="1"/>
      <protection hidden="1"/>
    </xf>
    <xf numFmtId="0" fontId="15" fillId="9" borderId="2" xfId="0" applyFont="1" applyFill="1" applyBorder="1" applyAlignment="1" applyProtection="1">
      <alignment horizontal="center" vertical="top" wrapText="1"/>
      <protection hidden="1"/>
    </xf>
    <xf numFmtId="0" fontId="15" fillId="12" borderId="2" xfId="0" applyFont="1" applyFill="1" applyBorder="1" applyAlignment="1" applyProtection="1">
      <alignment horizontal="center" wrapText="1"/>
      <protection hidden="1"/>
    </xf>
    <xf numFmtId="0" fontId="15" fillId="9" borderId="9" xfId="0" applyFont="1" applyFill="1" applyBorder="1" applyAlignment="1" applyProtection="1">
      <alignment horizontal="center" wrapText="1"/>
      <protection hidden="1"/>
    </xf>
    <xf numFmtId="0" fontId="16" fillId="10" borderId="2" xfId="0" applyFont="1" applyFill="1" applyBorder="1" applyAlignment="1" applyProtection="1">
      <alignment horizontal="center" wrapText="1"/>
      <protection hidden="1"/>
    </xf>
    <xf numFmtId="0" fontId="16" fillId="0" borderId="9" xfId="0" applyFont="1" applyBorder="1" applyAlignment="1" applyProtection="1">
      <alignment horizontal="center" vertical="center" wrapText="1"/>
      <protection hidden="1"/>
    </xf>
    <xf numFmtId="14" fontId="16" fillId="0" borderId="9" xfId="0" applyNumberFormat="1" applyFont="1" applyBorder="1" applyAlignment="1" applyProtection="1">
      <alignment horizontal="center" vertical="center" wrapText="1"/>
      <protection locked="0"/>
    </xf>
    <xf numFmtId="0" fontId="15" fillId="0" borderId="9" xfId="0" applyFont="1" applyBorder="1" applyAlignment="1" applyProtection="1">
      <alignment horizontal="center" vertical="center" wrapText="1"/>
      <protection hidden="1"/>
    </xf>
    <xf numFmtId="0" fontId="16" fillId="0" borderId="9" xfId="0" applyFont="1" applyBorder="1" applyAlignment="1">
      <alignment horizontal="center"/>
    </xf>
    <xf numFmtId="0" fontId="28" fillId="11" borderId="9" xfId="0" applyFont="1" applyFill="1" applyBorder="1" applyAlignment="1">
      <alignment horizontal="justify" vertical="center" wrapText="1"/>
    </xf>
    <xf numFmtId="0" fontId="28" fillId="11" borderId="9" xfId="0" applyFont="1" applyFill="1" applyBorder="1" applyAlignment="1">
      <alignment horizontal="center" vertical="center" wrapText="1"/>
    </xf>
    <xf numFmtId="172" fontId="29" fillId="11" borderId="9" xfId="0" applyNumberFormat="1" applyFont="1" applyFill="1" applyBorder="1" applyAlignment="1">
      <alignment horizontal="center" vertical="center" wrapText="1"/>
    </xf>
    <xf numFmtId="173" fontId="29" fillId="11" borderId="9" xfId="0" applyNumberFormat="1" applyFont="1" applyFill="1" applyBorder="1" applyAlignment="1">
      <alignment vertical="center" wrapText="1"/>
    </xf>
    <xf numFmtId="173" fontId="27" fillId="11" borderId="9" xfId="0" applyNumberFormat="1" applyFont="1" applyFill="1" applyBorder="1" applyAlignment="1">
      <alignment vertical="center" wrapText="1"/>
    </xf>
    <xf numFmtId="173" fontId="0" fillId="0" borderId="0" xfId="0" applyNumberFormat="1"/>
    <xf numFmtId="173" fontId="31" fillId="11" borderId="16" xfId="0" applyNumberFormat="1" applyFont="1" applyFill="1" applyBorder="1" applyAlignment="1">
      <alignment vertical="center" wrapText="1"/>
    </xf>
    <xf numFmtId="0" fontId="25" fillId="11" borderId="9" xfId="0" applyFont="1" applyFill="1" applyBorder="1" applyAlignment="1">
      <alignment horizontal="center" vertical="center"/>
    </xf>
    <xf numFmtId="0" fontId="25" fillId="11" borderId="9" xfId="0" applyFont="1" applyFill="1" applyBorder="1" applyAlignment="1">
      <alignment horizontal="left" vertical="center"/>
    </xf>
    <xf numFmtId="0" fontId="21" fillId="11" borderId="9" xfId="0" applyFont="1" applyFill="1" applyBorder="1" applyAlignment="1">
      <alignment horizontal="center" vertical="center" wrapText="1"/>
    </xf>
    <xf numFmtId="0" fontId="25" fillId="0" borderId="9" xfId="0" applyFont="1" applyBorder="1" applyAlignment="1">
      <alignment horizontal="center"/>
    </xf>
    <xf numFmtId="0" fontId="32" fillId="19" borderId="9" xfId="0" applyFont="1" applyFill="1" applyBorder="1" applyAlignment="1">
      <alignment horizontal="left" vertical="center" wrapText="1"/>
    </xf>
    <xf numFmtId="0" fontId="32" fillId="19" borderId="9" xfId="0" applyFont="1" applyFill="1" applyBorder="1" applyAlignment="1">
      <alignment horizontal="center" vertical="center"/>
    </xf>
    <xf numFmtId="0" fontId="32" fillId="11" borderId="9" xfId="0" applyFont="1" applyFill="1" applyBorder="1" applyAlignment="1">
      <alignment horizontal="left" vertical="center" wrapText="1"/>
    </xf>
    <xf numFmtId="0" fontId="32" fillId="11" borderId="9" xfId="0" applyFont="1" applyFill="1" applyBorder="1" applyAlignment="1">
      <alignment horizontal="center" vertical="center"/>
    </xf>
    <xf numFmtId="0" fontId="31" fillId="11" borderId="10" xfId="0" applyFont="1" applyFill="1" applyBorder="1" applyAlignment="1">
      <alignment horizontal="center" vertical="center" wrapText="1"/>
    </xf>
    <xf numFmtId="0" fontId="31" fillId="11" borderId="15" xfId="0" applyFont="1" applyFill="1" applyBorder="1" applyAlignment="1">
      <alignment horizontal="center" vertical="center" wrapText="1"/>
    </xf>
    <xf numFmtId="0" fontId="27" fillId="18" borderId="9" xfId="0" applyFont="1" applyFill="1" applyBorder="1" applyAlignment="1">
      <alignment horizontal="center" vertical="center" wrapText="1"/>
    </xf>
    <xf numFmtId="0" fontId="27" fillId="11" borderId="14" xfId="0" applyFont="1" applyFill="1" applyBorder="1" applyAlignment="1">
      <alignment horizontal="center" vertical="center" wrapText="1"/>
    </xf>
    <xf numFmtId="0" fontId="27" fillId="11" borderId="13" xfId="0" applyFont="1" applyFill="1" applyBorder="1" applyAlignment="1">
      <alignment horizontal="center" vertical="center" wrapText="1"/>
    </xf>
    <xf numFmtId="0" fontId="27" fillId="11" borderId="9" xfId="0" applyFont="1" applyFill="1" applyBorder="1" applyAlignment="1">
      <alignment horizontal="center" vertical="center" wrapText="1"/>
    </xf>
    <xf numFmtId="0" fontId="15" fillId="9" borderId="2" xfId="0" applyFont="1" applyFill="1" applyBorder="1" applyAlignment="1" applyProtection="1">
      <alignment horizontal="center" vertical="top" wrapText="1"/>
      <protection hidden="1"/>
    </xf>
    <xf numFmtId="0" fontId="16" fillId="10" borderId="2" xfId="0" applyFont="1" applyFill="1" applyBorder="1" applyAlignment="1" applyProtection="1">
      <alignment horizontal="center" wrapText="1"/>
      <protection hidden="1"/>
    </xf>
    <xf numFmtId="0" fontId="15" fillId="9" borderId="9" xfId="0" applyFont="1" applyFill="1" applyBorder="1" applyAlignment="1" applyProtection="1">
      <alignment horizontal="center" wrapText="1"/>
      <protection hidden="1"/>
    </xf>
    <xf numFmtId="0" fontId="16" fillId="10" borderId="3" xfId="0" applyFont="1" applyFill="1" applyBorder="1" applyAlignment="1" applyProtection="1">
      <alignment horizontal="left" wrapText="1"/>
      <protection hidden="1"/>
    </xf>
    <xf numFmtId="0" fontId="16" fillId="10" borderId="2" xfId="0" applyFont="1" applyFill="1" applyBorder="1" applyAlignment="1" applyProtection="1">
      <alignment horizontal="left" wrapText="1"/>
      <protection hidden="1"/>
    </xf>
    <xf numFmtId="0" fontId="15" fillId="0" borderId="9" xfId="0" applyFont="1" applyFill="1" applyBorder="1" applyAlignment="1" applyProtection="1">
      <alignment horizontal="center"/>
      <protection hidden="1"/>
    </xf>
    <xf numFmtId="0" fontId="15" fillId="0" borderId="6" xfId="0" applyFont="1" applyFill="1" applyBorder="1" applyAlignment="1" applyProtection="1">
      <alignment horizontal="center" wrapText="1"/>
      <protection hidden="1"/>
    </xf>
    <xf numFmtId="0" fontId="15" fillId="12" borderId="2" xfId="0" applyFont="1" applyFill="1" applyBorder="1" applyAlignment="1" applyProtection="1">
      <alignment horizontal="center" wrapText="1"/>
      <protection hidden="1"/>
    </xf>
    <xf numFmtId="0" fontId="16" fillId="0" borderId="2" xfId="0" applyFont="1" applyFill="1" applyBorder="1" applyAlignment="1" applyProtection="1">
      <alignment horizontal="left" vertical="top" wrapText="1"/>
      <protection hidden="1"/>
    </xf>
    <xf numFmtId="0" fontId="16" fillId="0" borderId="7" xfId="0" applyFont="1" applyFill="1" applyBorder="1"/>
    <xf numFmtId="0" fontId="15" fillId="0" borderId="8" xfId="0" applyFont="1" applyFill="1" applyBorder="1" applyAlignment="1" applyProtection="1">
      <alignment horizontal="center"/>
      <protection hidden="1"/>
    </xf>
    <xf numFmtId="0" fontId="16" fillId="0" borderId="11" xfId="0" applyFont="1" applyFill="1" applyBorder="1"/>
    <xf numFmtId="0" fontId="15" fillId="0" borderId="6" xfId="0" applyFont="1" applyFill="1" applyBorder="1" applyAlignment="1" applyProtection="1">
      <alignment horizontal="center"/>
      <protection hidden="1"/>
    </xf>
    <xf numFmtId="0" fontId="20" fillId="0" borderId="11" xfId="0" applyFont="1" applyBorder="1" applyAlignment="1" applyProtection="1">
      <alignment horizontal="left" vertical="top" wrapText="1"/>
      <protection hidden="1"/>
    </xf>
    <xf numFmtId="0" fontId="20" fillId="0" borderId="12" xfId="0" applyFont="1" applyBorder="1" applyAlignment="1" applyProtection="1">
      <alignment horizontal="left" vertical="top" wrapText="1"/>
      <protection hidden="1"/>
    </xf>
    <xf numFmtId="0" fontId="20" fillId="0" borderId="7" xfId="0" applyFont="1" applyBorder="1" applyAlignment="1" applyProtection="1">
      <alignment horizontal="left" vertical="top" wrapText="1"/>
      <protection hidden="1"/>
    </xf>
    <xf numFmtId="0" fontId="20" fillId="0" borderId="0" xfId="0" applyFont="1" applyBorder="1" applyAlignment="1" applyProtection="1">
      <alignment horizontal="left" vertical="top" wrapText="1"/>
      <protection hidden="1"/>
    </xf>
    <xf numFmtId="0" fontId="15" fillId="0" borderId="7" xfId="0" applyFont="1" applyFill="1" applyBorder="1" applyAlignment="1" applyProtection="1">
      <alignment horizontal="center" wrapText="1"/>
      <protection hidden="1"/>
    </xf>
    <xf numFmtId="0" fontId="15" fillId="12" borderId="2" xfId="0" applyFont="1" applyFill="1" applyBorder="1" applyAlignment="1" applyProtection="1">
      <alignment horizontal="center" vertical="center" wrapText="1"/>
      <protection hidden="1"/>
    </xf>
    <xf numFmtId="0" fontId="16" fillId="0" borderId="2" xfId="0" applyFont="1" applyFill="1" applyBorder="1" applyAlignment="1" applyProtection="1">
      <alignment horizontal="left" vertical="center" wrapText="1"/>
      <protection hidden="1"/>
    </xf>
    <xf numFmtId="0" fontId="15" fillId="0" borderId="7" xfId="0" applyFont="1" applyFill="1" applyBorder="1" applyAlignment="1" applyProtection="1">
      <alignment horizontal="center"/>
      <protection hidden="1"/>
    </xf>
    <xf numFmtId="0" fontId="15" fillId="0" borderId="8" xfId="0" applyFont="1" applyFill="1" applyBorder="1" applyAlignment="1" applyProtection="1">
      <alignment horizontal="center" vertical="center" wrapText="1"/>
      <protection hidden="1"/>
    </xf>
    <xf numFmtId="0" fontId="16" fillId="0" borderId="5" xfId="0" applyFont="1" applyFill="1" applyBorder="1" applyAlignment="1" applyProtection="1">
      <alignment horizontal="left" vertical="center" wrapText="1"/>
      <protection hidden="1"/>
    </xf>
    <xf numFmtId="0" fontId="16" fillId="0" borderId="2" xfId="0" applyFont="1" applyFill="1" applyBorder="1" applyAlignment="1" applyProtection="1">
      <alignment horizontal="center" vertical="center" wrapText="1"/>
      <protection hidden="1"/>
    </xf>
    <xf numFmtId="0" fontId="16" fillId="10" borderId="2" xfId="0" applyFont="1" applyFill="1" applyBorder="1" applyAlignment="1" applyProtection="1">
      <alignment horizontal="center" vertical="center" wrapText="1"/>
      <protection hidden="1"/>
    </xf>
    <xf numFmtId="0" fontId="0" fillId="0" borderId="0" xfId="0"/>
    <xf numFmtId="0" fontId="15" fillId="0" borderId="0" xfId="0" applyFont="1" applyAlignment="1" applyProtection="1">
      <alignment horizontal="center"/>
      <protection hidden="1"/>
    </xf>
    <xf numFmtId="0" fontId="16" fillId="0" borderId="0" xfId="0" applyFont="1"/>
    <xf numFmtId="0" fontId="23" fillId="11" borderId="0" xfId="0" applyFont="1" applyFill="1" applyAlignment="1">
      <alignment horizontal="center" vertical="center"/>
    </xf>
    <xf numFmtId="0" fontId="22" fillId="17" borderId="0" xfId="0" applyFont="1" applyFill="1" applyAlignment="1">
      <alignment horizontal="center" vertical="center" wrapText="1"/>
    </xf>
    <xf numFmtId="0" fontId="24" fillId="11" borderId="9" xfId="0" applyFont="1" applyFill="1" applyBorder="1" applyAlignment="1">
      <alignment horizontal="center" vertical="center" wrapText="1"/>
    </xf>
    <xf numFmtId="0" fontId="23" fillId="11" borderId="9" xfId="0" applyFont="1" applyFill="1" applyBorder="1" applyAlignment="1">
      <alignment horizontal="center" vertical="center"/>
    </xf>
  </cellXfs>
  <cellStyles count="25">
    <cellStyle name="Accent" xfId="3" xr:uid="{00000000-0005-0000-0000-000000000000}"/>
    <cellStyle name="Accent 1" xfId="4" xr:uid="{00000000-0005-0000-0000-000001000000}"/>
    <cellStyle name="Accent 2" xfId="5" xr:uid="{00000000-0005-0000-0000-000002000000}"/>
    <cellStyle name="Accent 3" xfId="6" xr:uid="{00000000-0005-0000-0000-000003000000}"/>
    <cellStyle name="Bad" xfId="7" xr:uid="{00000000-0005-0000-0000-000004000000}"/>
    <cellStyle name="Error" xfId="8" xr:uid="{00000000-0005-0000-0000-000005000000}"/>
    <cellStyle name="Excel Built-in Explanatory Text" xfId="9" xr:uid="{00000000-0005-0000-0000-000006000000}"/>
    <cellStyle name="Footnote" xfId="10" xr:uid="{00000000-0005-0000-0000-000007000000}"/>
    <cellStyle name="Good" xfId="11" xr:uid="{00000000-0005-0000-0000-000008000000}"/>
    <cellStyle name="Heading (user)" xfId="12" xr:uid="{00000000-0005-0000-0000-000009000000}"/>
    <cellStyle name="Heading 1" xfId="13" xr:uid="{00000000-0005-0000-0000-00000A000000}"/>
    <cellStyle name="Heading 2" xfId="14" xr:uid="{00000000-0005-0000-0000-00000B000000}"/>
    <cellStyle name="Hyperlink" xfId="15" xr:uid="{00000000-0005-0000-0000-00000C000000}"/>
    <cellStyle name="Moeda" xfId="21" builtinId="4"/>
    <cellStyle name="Moeda 2" xfId="24" xr:uid="{348A5168-50AA-4E02-9B25-57883284A2AF}"/>
    <cellStyle name="Neutral" xfId="16" xr:uid="{00000000-0005-0000-0000-00000D000000}"/>
    <cellStyle name="Normal" xfId="0" builtinId="0" customBuiltin="1"/>
    <cellStyle name="Normal 2" xfId="23" xr:uid="{2BA880E2-4022-48EB-9A4C-5734CC6444A1}"/>
    <cellStyle name="Note" xfId="17" xr:uid="{00000000-0005-0000-0000-00000F000000}"/>
    <cellStyle name="Porcentagem" xfId="2" builtinId="5" customBuiltin="1"/>
    <cellStyle name="Porcentagem 2" xfId="22" xr:uid="{0C06F75F-ADC9-4CFE-ACA4-67556C4585A2}"/>
    <cellStyle name="Status" xfId="18" xr:uid="{00000000-0005-0000-0000-000011000000}"/>
    <cellStyle name="Text" xfId="19" xr:uid="{00000000-0005-0000-0000-000012000000}"/>
    <cellStyle name="Vírgula" xfId="1" builtinId="3" customBuiltin="1"/>
    <cellStyle name="Warning" xfId="20" xr:uid="{00000000-0005-0000-0000-00001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6A577-8440-4F16-9397-484DAECAFE59}">
  <dimension ref="A1:I6"/>
  <sheetViews>
    <sheetView zoomScaleNormal="100" workbookViewId="0">
      <selection activeCell="F8" sqref="F8"/>
    </sheetView>
  </sheetViews>
  <sheetFormatPr defaultRowHeight="15" x14ac:dyDescent="0.25"/>
  <cols>
    <col min="1" max="1" width="9.140625" style="83"/>
    <col min="2" max="2" width="20.28515625" style="83" customWidth="1"/>
    <col min="3" max="3" width="4.7109375" style="83" customWidth="1"/>
    <col min="4" max="4" width="15.42578125" style="83" customWidth="1"/>
    <col min="5" max="5" width="15.85546875" style="83" customWidth="1"/>
    <col min="6" max="6" width="18" style="83" customWidth="1"/>
    <col min="8" max="9" width="11.7109375" bestFit="1" customWidth="1"/>
  </cols>
  <sheetData>
    <row r="1" spans="1:9" s="112" customFormat="1" x14ac:dyDescent="0.25">
      <c r="A1" s="140" t="s">
        <v>144</v>
      </c>
      <c r="B1" s="140"/>
      <c r="C1" s="140"/>
      <c r="D1" s="140"/>
      <c r="E1" s="140"/>
      <c r="F1" s="140"/>
    </row>
    <row r="2" spans="1:9" s="112" customFormat="1" x14ac:dyDescent="0.25">
      <c r="A2" s="141" t="s">
        <v>47</v>
      </c>
      <c r="B2" s="143" t="s">
        <v>136</v>
      </c>
      <c r="C2" s="143" t="s">
        <v>142</v>
      </c>
      <c r="D2" s="143" t="s">
        <v>137</v>
      </c>
      <c r="E2" s="143" t="s">
        <v>138</v>
      </c>
      <c r="F2" s="143" t="s">
        <v>139</v>
      </c>
    </row>
    <row r="3" spans="1:9" s="112" customFormat="1" ht="32.25" customHeight="1" x14ac:dyDescent="0.25">
      <c r="A3" s="142"/>
      <c r="B3" s="143"/>
      <c r="C3" s="143"/>
      <c r="D3" s="143"/>
      <c r="E3" s="143"/>
      <c r="F3" s="143"/>
    </row>
    <row r="4" spans="1:9" s="112" customFormat="1" x14ac:dyDescent="0.25">
      <c r="A4" s="141">
        <v>8</v>
      </c>
      <c r="B4" s="123" t="s">
        <v>141</v>
      </c>
      <c r="C4" s="124">
        <v>6</v>
      </c>
      <c r="D4" s="125">
        <f>'agente de limpeza'!D143</f>
        <v>3514.51</v>
      </c>
      <c r="E4" s="126">
        <f>D4*C4</f>
        <v>21087.06</v>
      </c>
      <c r="F4" s="126">
        <f>E4*12</f>
        <v>253044.72000000003</v>
      </c>
    </row>
    <row r="5" spans="1:9" s="112" customFormat="1" ht="23.25" customHeight="1" x14ac:dyDescent="0.25">
      <c r="A5" s="142"/>
      <c r="B5" s="123" t="s">
        <v>145</v>
      </c>
      <c r="C5" s="124">
        <v>1</v>
      </c>
      <c r="D5" s="125">
        <f>lider!D143</f>
        <v>3404.58</v>
      </c>
      <c r="E5" s="126">
        <f>D5*C5</f>
        <v>3404.58</v>
      </c>
      <c r="F5" s="126">
        <f>E5*12</f>
        <v>40854.959999999999</v>
      </c>
      <c r="I5" s="128"/>
    </row>
    <row r="6" spans="1:9" s="112" customFormat="1" ht="23.25" customHeight="1" x14ac:dyDescent="0.25">
      <c r="A6" s="138" t="s">
        <v>2</v>
      </c>
      <c r="B6" s="139"/>
      <c r="C6" s="139"/>
      <c r="D6" s="139"/>
      <c r="E6" s="129">
        <f>E4+E5</f>
        <v>24491.64</v>
      </c>
      <c r="F6" s="127">
        <f>F4+F5</f>
        <v>293899.68000000005</v>
      </c>
    </row>
  </sheetData>
  <mergeCells count="9">
    <mergeCell ref="A1:F1"/>
    <mergeCell ref="A2:A3"/>
    <mergeCell ref="B2:B3"/>
    <mergeCell ref="C2:C3"/>
    <mergeCell ref="D2:D3"/>
    <mergeCell ref="E2:E3"/>
    <mergeCell ref="F2:F3"/>
    <mergeCell ref="A6:D6"/>
    <mergeCell ref="A4:A5"/>
  </mergeCells>
  <pageMargins left="0.511811024" right="0.511811024" top="0.78740157499999996" bottom="0.78740157499999996" header="0.31496062000000002" footer="0.31496062000000002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BE9FF-37ED-44E2-9E55-E82BA748547C}">
  <dimension ref="A2:G233"/>
  <sheetViews>
    <sheetView view="pageBreakPreview" topLeftCell="A49" zoomScale="60" zoomScaleNormal="100" workbookViewId="0">
      <selection activeCell="A83" sqref="A83:D83"/>
    </sheetView>
  </sheetViews>
  <sheetFormatPr defaultRowHeight="15" x14ac:dyDescent="0.25"/>
  <cols>
    <col min="1" max="1" width="5" style="1" customWidth="1"/>
    <col min="2" max="2" width="40.140625" style="1" customWidth="1"/>
    <col min="3" max="3" width="18" style="1" customWidth="1"/>
    <col min="4" max="4" width="33.5703125" style="1" customWidth="1"/>
    <col min="5" max="16384" width="9.140625" style="90"/>
  </cols>
  <sheetData>
    <row r="2" spans="1:4" ht="24" customHeight="1" x14ac:dyDescent="0.25">
      <c r="A2" s="169"/>
      <c r="B2" s="169"/>
      <c r="C2" s="169"/>
      <c r="D2" s="169"/>
    </row>
    <row r="3" spans="1:4" x14ac:dyDescent="0.25">
      <c r="A3" s="170" t="s">
        <v>4</v>
      </c>
      <c r="B3" s="170"/>
      <c r="C3" s="170"/>
      <c r="D3" s="170"/>
    </row>
    <row r="4" spans="1:4" x14ac:dyDescent="0.25">
      <c r="A4" s="171"/>
      <c r="B4" s="171"/>
      <c r="C4" s="171"/>
      <c r="D4" s="171"/>
    </row>
    <row r="5" spans="1:4" x14ac:dyDescent="0.25">
      <c r="A5" s="170" t="s">
        <v>48</v>
      </c>
      <c r="B5" s="170"/>
      <c r="C5" s="170"/>
      <c r="D5" s="170"/>
    </row>
    <row r="6" spans="1:4" ht="25.5" x14ac:dyDescent="0.25">
      <c r="A6" s="162" t="s">
        <v>49</v>
      </c>
      <c r="B6" s="162"/>
      <c r="C6" s="3" t="s">
        <v>50</v>
      </c>
      <c r="D6" s="3" t="s">
        <v>51</v>
      </c>
    </row>
    <row r="7" spans="1:4" x14ac:dyDescent="0.25">
      <c r="A7" s="168" t="s">
        <v>141</v>
      </c>
      <c r="B7" s="168"/>
      <c r="C7" s="4" t="s">
        <v>52</v>
      </c>
      <c r="D7" s="5">
        <v>6</v>
      </c>
    </row>
    <row r="8" spans="1:4" x14ac:dyDescent="0.25">
      <c r="A8" s="6"/>
      <c r="B8" s="6"/>
      <c r="C8" s="6"/>
      <c r="D8" s="7"/>
    </row>
    <row r="9" spans="1:4" x14ac:dyDescent="0.25">
      <c r="A9" s="8"/>
      <c r="B9" s="8"/>
      <c r="C9" s="8"/>
      <c r="D9" s="8"/>
    </row>
    <row r="10" spans="1:4" x14ac:dyDescent="0.25">
      <c r="A10" s="9" t="s">
        <v>5</v>
      </c>
      <c r="B10" s="163" t="s">
        <v>53</v>
      </c>
      <c r="C10" s="166"/>
      <c r="D10" s="120">
        <v>44565</v>
      </c>
    </row>
    <row r="11" spans="1:4" x14ac:dyDescent="0.25">
      <c r="A11" s="9" t="s">
        <v>6</v>
      </c>
      <c r="B11" s="163" t="s">
        <v>54</v>
      </c>
      <c r="C11" s="166"/>
      <c r="D11" s="121" t="s">
        <v>55</v>
      </c>
    </row>
    <row r="12" spans="1:4" x14ac:dyDescent="0.25">
      <c r="A12" s="9" t="s">
        <v>7</v>
      </c>
      <c r="B12" s="163" t="s">
        <v>56</v>
      </c>
      <c r="C12" s="166"/>
      <c r="D12" s="120">
        <v>44197</v>
      </c>
    </row>
    <row r="13" spans="1:4" x14ac:dyDescent="0.25">
      <c r="A13" s="9" t="s">
        <v>8</v>
      </c>
      <c r="B13" s="163" t="s">
        <v>57</v>
      </c>
      <c r="C13" s="166"/>
      <c r="D13" s="122" t="s">
        <v>58</v>
      </c>
    </row>
    <row r="14" spans="1:4" x14ac:dyDescent="0.25">
      <c r="A14" s="9" t="s">
        <v>24</v>
      </c>
      <c r="B14" s="163" t="s">
        <v>9</v>
      </c>
      <c r="C14" s="166"/>
      <c r="D14" s="119">
        <v>12</v>
      </c>
    </row>
    <row r="15" spans="1:4" x14ac:dyDescent="0.25">
      <c r="A15" s="8"/>
      <c r="B15" s="8"/>
      <c r="C15" s="11"/>
      <c r="D15" s="8"/>
    </row>
    <row r="16" spans="1:4" x14ac:dyDescent="0.25">
      <c r="A16" s="165" t="s">
        <v>59</v>
      </c>
      <c r="B16" s="165"/>
      <c r="C16" s="165"/>
      <c r="D16" s="165"/>
    </row>
    <row r="17" spans="1:4" x14ac:dyDescent="0.25">
      <c r="A17" s="162" t="s">
        <v>60</v>
      </c>
      <c r="B17" s="162"/>
      <c r="C17" s="162"/>
      <c r="D17" s="162"/>
    </row>
    <row r="18" spans="1:4" x14ac:dyDescent="0.25">
      <c r="A18" s="9">
        <v>1</v>
      </c>
      <c r="B18" s="167" t="s">
        <v>61</v>
      </c>
      <c r="C18" s="167"/>
      <c r="D18" s="9" t="str">
        <f>A7</f>
        <v>Agente de limpeza</v>
      </c>
    </row>
    <row r="19" spans="1:4" x14ac:dyDescent="0.25">
      <c r="A19" s="9">
        <v>2</v>
      </c>
      <c r="B19" s="167" t="s">
        <v>62</v>
      </c>
      <c r="C19" s="167"/>
      <c r="D19" s="12">
        <v>1113</v>
      </c>
    </row>
    <row r="20" spans="1:4" x14ac:dyDescent="0.25">
      <c r="A20" s="9">
        <v>3</v>
      </c>
      <c r="B20" s="167" t="s">
        <v>10</v>
      </c>
      <c r="C20" s="167"/>
      <c r="D20" s="9" t="str">
        <f>A7</f>
        <v>Agente de limpeza</v>
      </c>
    </row>
    <row r="21" spans="1:4" x14ac:dyDescent="0.25">
      <c r="A21" s="9">
        <v>4</v>
      </c>
      <c r="B21" s="167" t="s">
        <v>11</v>
      </c>
      <c r="C21" s="167"/>
      <c r="D21" s="10">
        <v>44197</v>
      </c>
    </row>
    <row r="22" spans="1:4" x14ac:dyDescent="0.25">
      <c r="A22" s="8"/>
      <c r="B22" s="8"/>
      <c r="C22" s="8"/>
      <c r="D22" s="13"/>
    </row>
    <row r="23" spans="1:4" x14ac:dyDescent="0.25">
      <c r="A23" s="8"/>
      <c r="B23" s="8"/>
      <c r="C23" s="8"/>
      <c r="D23" s="13"/>
    </row>
    <row r="24" spans="1:4" x14ac:dyDescent="0.25">
      <c r="A24" s="165" t="s">
        <v>63</v>
      </c>
      <c r="B24" s="165"/>
      <c r="C24" s="165"/>
      <c r="D24" s="165"/>
    </row>
    <row r="25" spans="1:4" x14ac:dyDescent="0.25">
      <c r="A25" s="87">
        <v>1</v>
      </c>
      <c r="B25" s="162" t="s">
        <v>12</v>
      </c>
      <c r="C25" s="162"/>
      <c r="D25" s="87" t="s">
        <v>13</v>
      </c>
    </row>
    <row r="26" spans="1:4" x14ac:dyDescent="0.25">
      <c r="A26" s="14" t="s">
        <v>5</v>
      </c>
      <c r="B26" s="163" t="s">
        <v>64</v>
      </c>
      <c r="C26" s="163"/>
      <c r="D26" s="15">
        <f>D19</f>
        <v>1113</v>
      </c>
    </row>
    <row r="27" spans="1:4" x14ac:dyDescent="0.25">
      <c r="A27" s="14" t="s">
        <v>6</v>
      </c>
      <c r="B27" s="163" t="s">
        <v>65</v>
      </c>
      <c r="C27" s="163"/>
      <c r="D27" s="15"/>
    </row>
    <row r="28" spans="1:4" x14ac:dyDescent="0.25">
      <c r="A28" s="14"/>
      <c r="B28" s="89"/>
      <c r="C28" s="89"/>
      <c r="D28" s="15"/>
    </row>
    <row r="29" spans="1:4" x14ac:dyDescent="0.25">
      <c r="A29" s="14"/>
      <c r="B29" s="89"/>
      <c r="C29" s="89"/>
      <c r="D29" s="15"/>
    </row>
    <row r="30" spans="1:4" x14ac:dyDescent="0.25">
      <c r="A30" s="14"/>
      <c r="B30" s="89"/>
      <c r="C30" s="89"/>
      <c r="D30" s="15"/>
    </row>
    <row r="31" spans="1:4" x14ac:dyDescent="0.25">
      <c r="A31" s="14" t="s">
        <v>7</v>
      </c>
      <c r="B31" s="163" t="s">
        <v>42</v>
      </c>
      <c r="C31" s="163"/>
      <c r="D31" s="15"/>
    </row>
    <row r="32" spans="1:4" x14ac:dyDescent="0.25">
      <c r="A32" s="16"/>
      <c r="B32" s="144" t="s">
        <v>66</v>
      </c>
      <c r="C32" s="144"/>
      <c r="D32" s="17">
        <f>SUM(D26:D31)</f>
        <v>1113</v>
      </c>
    </row>
    <row r="33" spans="1:4" x14ac:dyDescent="0.25">
      <c r="A33" s="155"/>
      <c r="B33" s="155"/>
      <c r="C33" s="155"/>
      <c r="D33" s="155"/>
    </row>
    <row r="34" spans="1:4" x14ac:dyDescent="0.25">
      <c r="A34" s="153"/>
      <c r="B34" s="153"/>
      <c r="C34" s="153"/>
      <c r="D34" s="153"/>
    </row>
    <row r="35" spans="1:4" x14ac:dyDescent="0.25">
      <c r="A35" s="164" t="s">
        <v>67</v>
      </c>
      <c r="B35" s="164"/>
      <c r="C35" s="164"/>
      <c r="D35" s="164"/>
    </row>
    <row r="36" spans="1:4" x14ac:dyDescent="0.25">
      <c r="A36" s="156" t="s">
        <v>68</v>
      </c>
      <c r="B36" s="156"/>
      <c r="C36" s="156"/>
      <c r="D36" s="156"/>
    </row>
    <row r="37" spans="1:4" ht="26.25" x14ac:dyDescent="0.25">
      <c r="A37" s="18" t="s">
        <v>15</v>
      </c>
      <c r="B37" s="18" t="s">
        <v>16</v>
      </c>
      <c r="C37" s="18" t="s">
        <v>35</v>
      </c>
      <c r="D37" s="18" t="s">
        <v>13</v>
      </c>
    </row>
    <row r="38" spans="1:4" x14ac:dyDescent="0.25">
      <c r="A38" s="86" t="s">
        <v>5</v>
      </c>
      <c r="B38" s="19" t="s">
        <v>69</v>
      </c>
      <c r="C38" s="20">
        <f>1/12</f>
        <v>8.3333333333333329E-2</v>
      </c>
      <c r="D38" s="21">
        <f>D32*C38</f>
        <v>92.75</v>
      </c>
    </row>
    <row r="39" spans="1:4" x14ac:dyDescent="0.25">
      <c r="A39" s="86" t="s">
        <v>6</v>
      </c>
      <c r="B39" s="19" t="s">
        <v>70</v>
      </c>
      <c r="C39" s="22">
        <v>0.121</v>
      </c>
      <c r="D39" s="21">
        <f>D32*C39</f>
        <v>134.673</v>
      </c>
    </row>
    <row r="40" spans="1:4" x14ac:dyDescent="0.25">
      <c r="A40" s="144" t="s">
        <v>2</v>
      </c>
      <c r="B40" s="144"/>
      <c r="C40" s="23">
        <f>C38+C39</f>
        <v>0.20433333333333331</v>
      </c>
      <c r="D40" s="17">
        <f>D38+D39</f>
        <v>227.423</v>
      </c>
    </row>
    <row r="41" spans="1:4" x14ac:dyDescent="0.25">
      <c r="A41" s="24"/>
      <c r="B41" s="91"/>
      <c r="C41" s="91"/>
      <c r="D41" s="91"/>
    </row>
    <row r="42" spans="1:4" x14ac:dyDescent="0.25">
      <c r="A42" s="150" t="s">
        <v>17</v>
      </c>
      <c r="B42" s="150"/>
      <c r="C42" s="150"/>
      <c r="D42" s="150"/>
    </row>
    <row r="43" spans="1:4" x14ac:dyDescent="0.25">
      <c r="A43" s="18" t="s">
        <v>18</v>
      </c>
      <c r="B43" s="18" t="s">
        <v>19</v>
      </c>
      <c r="C43" s="18" t="s">
        <v>35</v>
      </c>
      <c r="D43" s="18" t="s">
        <v>13</v>
      </c>
    </row>
    <row r="44" spans="1:4" x14ac:dyDescent="0.25">
      <c r="A44" s="25" t="s">
        <v>5</v>
      </c>
      <c r="B44" s="26" t="s">
        <v>20</v>
      </c>
      <c r="C44" s="27">
        <v>0.2</v>
      </c>
      <c r="D44" s="28">
        <f>($D$32+$D$40)*C44</f>
        <v>268.08460000000002</v>
      </c>
    </row>
    <row r="45" spans="1:4" x14ac:dyDescent="0.25">
      <c r="A45" s="25" t="s">
        <v>6</v>
      </c>
      <c r="B45" s="26" t="s">
        <v>21</v>
      </c>
      <c r="C45" s="29">
        <v>2.5000000000000001E-2</v>
      </c>
      <c r="D45" s="28">
        <f t="shared" ref="D45:D51" si="0">($D$32+$D$40)*C45</f>
        <v>33.510575000000003</v>
      </c>
    </row>
    <row r="46" spans="1:4" x14ac:dyDescent="0.25">
      <c r="A46" s="25" t="s">
        <v>7</v>
      </c>
      <c r="B46" s="26" t="s">
        <v>22</v>
      </c>
      <c r="C46" s="30">
        <v>0.03</v>
      </c>
      <c r="D46" s="28">
        <f t="shared" si="0"/>
        <v>40.212690000000002</v>
      </c>
    </row>
    <row r="47" spans="1:4" x14ac:dyDescent="0.25">
      <c r="A47" s="25" t="s">
        <v>8</v>
      </c>
      <c r="B47" s="26" t="s">
        <v>23</v>
      </c>
      <c r="C47" s="29">
        <v>1.4999999999999999E-2</v>
      </c>
      <c r="D47" s="28">
        <f t="shared" si="0"/>
        <v>20.106345000000001</v>
      </c>
    </row>
    <row r="48" spans="1:4" x14ac:dyDescent="0.25">
      <c r="A48" s="25" t="s">
        <v>24</v>
      </c>
      <c r="B48" s="26" t="s">
        <v>71</v>
      </c>
      <c r="C48" s="29">
        <v>0.01</v>
      </c>
      <c r="D48" s="28">
        <f t="shared" si="0"/>
        <v>13.40423</v>
      </c>
    </row>
    <row r="49" spans="1:4" x14ac:dyDescent="0.25">
      <c r="A49" s="25" t="s">
        <v>25</v>
      </c>
      <c r="B49" s="26" t="s">
        <v>26</v>
      </c>
      <c r="C49" s="27">
        <v>6.0000000000000001E-3</v>
      </c>
      <c r="D49" s="28">
        <f t="shared" si="0"/>
        <v>8.0425380000000004</v>
      </c>
    </row>
    <row r="50" spans="1:4" x14ac:dyDescent="0.25">
      <c r="A50" s="25" t="s">
        <v>27</v>
      </c>
      <c r="B50" s="26" t="s">
        <v>28</v>
      </c>
      <c r="C50" s="27">
        <v>2E-3</v>
      </c>
      <c r="D50" s="28">
        <f t="shared" si="0"/>
        <v>2.6808459999999998</v>
      </c>
    </row>
    <row r="51" spans="1:4" x14ac:dyDescent="0.25">
      <c r="A51" s="25" t="s">
        <v>29</v>
      </c>
      <c r="B51" s="26" t="s">
        <v>30</v>
      </c>
      <c r="C51" s="29">
        <v>0.08</v>
      </c>
      <c r="D51" s="28">
        <f t="shared" si="0"/>
        <v>107.23384</v>
      </c>
    </row>
    <row r="52" spans="1:4" x14ac:dyDescent="0.25">
      <c r="A52" s="144" t="s">
        <v>2</v>
      </c>
      <c r="B52" s="144"/>
      <c r="C52" s="31">
        <f>SUM(C44:C51)</f>
        <v>0.36800000000000005</v>
      </c>
      <c r="D52" s="17">
        <f>D44+D45+D46+D47+D48+D49+D50+D51</f>
        <v>493.27566399999995</v>
      </c>
    </row>
    <row r="53" spans="1:4" x14ac:dyDescent="0.25">
      <c r="A53" s="91"/>
      <c r="B53" s="91"/>
      <c r="C53" s="91"/>
      <c r="D53" s="91"/>
    </row>
    <row r="54" spans="1:4" x14ac:dyDescent="0.25">
      <c r="A54" s="150" t="s">
        <v>72</v>
      </c>
      <c r="B54" s="150"/>
      <c r="C54" s="150"/>
      <c r="D54" s="150"/>
    </row>
    <row r="55" spans="1:4" ht="26.25" x14ac:dyDescent="0.25">
      <c r="A55" s="87" t="s">
        <v>31</v>
      </c>
      <c r="B55" s="87" t="s">
        <v>32</v>
      </c>
      <c r="C55" s="87" t="s">
        <v>73</v>
      </c>
      <c r="D55" s="87" t="s">
        <v>74</v>
      </c>
    </row>
    <row r="56" spans="1:4" x14ac:dyDescent="0.25">
      <c r="A56" s="25" t="s">
        <v>5</v>
      </c>
      <c r="B56" s="32" t="s">
        <v>119</v>
      </c>
      <c r="C56" s="94">
        <v>3.8</v>
      </c>
      <c r="D56" s="33">
        <f>(C56*2*22)-(D26*6%)</f>
        <v>100.41999999999999</v>
      </c>
    </row>
    <row r="57" spans="1:4" x14ac:dyDescent="0.25">
      <c r="A57" s="14" t="s">
        <v>6</v>
      </c>
      <c r="B57" s="34" t="s">
        <v>75</v>
      </c>
      <c r="C57" s="36">
        <v>14</v>
      </c>
      <c r="D57" s="33">
        <f>(C57*22)-(308*10%)</f>
        <v>277.2</v>
      </c>
    </row>
    <row r="58" spans="1:4" x14ac:dyDescent="0.25">
      <c r="A58" s="14" t="s">
        <v>7</v>
      </c>
      <c r="B58" s="35" t="s">
        <v>120</v>
      </c>
      <c r="C58" s="36"/>
      <c r="D58" s="33"/>
    </row>
    <row r="59" spans="1:4" x14ac:dyDescent="0.25">
      <c r="A59" s="14" t="s">
        <v>8</v>
      </c>
      <c r="B59" s="35" t="s">
        <v>33</v>
      </c>
      <c r="C59" s="36"/>
      <c r="D59" s="33">
        <v>85</v>
      </c>
    </row>
    <row r="60" spans="1:4" ht="26.25" x14ac:dyDescent="0.25">
      <c r="A60" s="14" t="s">
        <v>24</v>
      </c>
      <c r="B60" s="35" t="s">
        <v>76</v>
      </c>
      <c r="C60" s="36"/>
      <c r="D60" s="36">
        <v>10</v>
      </c>
    </row>
    <row r="61" spans="1:4" x14ac:dyDescent="0.25">
      <c r="A61" s="14" t="s">
        <v>25</v>
      </c>
      <c r="B61" s="35" t="s">
        <v>77</v>
      </c>
      <c r="C61" s="36"/>
      <c r="D61" s="33">
        <v>10</v>
      </c>
    </row>
    <row r="62" spans="1:4" x14ac:dyDescent="0.25">
      <c r="A62" s="14" t="s">
        <v>27</v>
      </c>
      <c r="B62" s="35" t="s">
        <v>78</v>
      </c>
      <c r="C62" s="36"/>
      <c r="D62" s="33">
        <v>15</v>
      </c>
    </row>
    <row r="63" spans="1:4" x14ac:dyDescent="0.25">
      <c r="A63" s="16"/>
      <c r="B63" s="85" t="s">
        <v>79</v>
      </c>
      <c r="C63" s="37"/>
      <c r="D63" s="37">
        <f>SUM(D56:D62)</f>
        <v>497.62</v>
      </c>
    </row>
    <row r="64" spans="1:4" x14ac:dyDescent="0.25">
      <c r="A64" s="155"/>
      <c r="B64" s="155"/>
      <c r="C64" s="155"/>
      <c r="D64" s="155"/>
    </row>
    <row r="65" spans="1:4" x14ac:dyDescent="0.25">
      <c r="A65" s="150" t="s">
        <v>80</v>
      </c>
      <c r="B65" s="150"/>
      <c r="C65" s="150"/>
      <c r="D65" s="150"/>
    </row>
    <row r="66" spans="1:4" ht="26.25" x14ac:dyDescent="0.25">
      <c r="A66" s="18">
        <v>2</v>
      </c>
      <c r="B66" s="18" t="s">
        <v>81</v>
      </c>
      <c r="C66" s="18" t="s">
        <v>35</v>
      </c>
      <c r="D66" s="18" t="s">
        <v>13</v>
      </c>
    </row>
    <row r="67" spans="1:4" ht="25.5" x14ac:dyDescent="0.25">
      <c r="A67" s="86" t="s">
        <v>15</v>
      </c>
      <c r="B67" s="19" t="s">
        <v>16</v>
      </c>
      <c r="C67" s="38">
        <f>C40</f>
        <v>0.20433333333333331</v>
      </c>
      <c r="D67" s="39">
        <f>D40</f>
        <v>227.423</v>
      </c>
    </row>
    <row r="68" spans="1:4" x14ac:dyDescent="0.25">
      <c r="A68" s="86" t="s">
        <v>18</v>
      </c>
      <c r="B68" s="19" t="s">
        <v>19</v>
      </c>
      <c r="C68" s="38">
        <f>C52</f>
        <v>0.36800000000000005</v>
      </c>
      <c r="D68" s="39">
        <f>D52</f>
        <v>493.27566399999995</v>
      </c>
    </row>
    <row r="69" spans="1:4" x14ac:dyDescent="0.25">
      <c r="A69" s="86" t="s">
        <v>31</v>
      </c>
      <c r="B69" s="19" t="s">
        <v>32</v>
      </c>
      <c r="C69" s="38" t="s">
        <v>3</v>
      </c>
      <c r="D69" s="39">
        <f>D63</f>
        <v>497.62</v>
      </c>
    </row>
    <row r="70" spans="1:4" x14ac:dyDescent="0.25">
      <c r="A70" s="144" t="s">
        <v>2</v>
      </c>
      <c r="B70" s="144"/>
      <c r="C70" s="40">
        <f>SUM(C67:C69)</f>
        <v>0.57233333333333336</v>
      </c>
      <c r="D70" s="17">
        <f>SUM(D67:D69)</f>
        <v>1218.3186639999999</v>
      </c>
    </row>
    <row r="71" spans="1:4" ht="14.25" customHeight="1" x14ac:dyDescent="0.25">
      <c r="A71" s="41"/>
      <c r="B71" s="42"/>
      <c r="C71" s="42"/>
      <c r="D71" s="42"/>
    </row>
    <row r="72" spans="1:4" hidden="1" x14ac:dyDescent="0.25">
      <c r="A72" s="41"/>
      <c r="B72" s="42"/>
      <c r="C72" s="42"/>
      <c r="D72" s="42"/>
    </row>
    <row r="73" spans="1:4" x14ac:dyDescent="0.25">
      <c r="A73" s="156" t="s">
        <v>82</v>
      </c>
      <c r="B73" s="156"/>
      <c r="C73" s="156"/>
      <c r="D73" s="156"/>
    </row>
    <row r="74" spans="1:4" x14ac:dyDescent="0.25">
      <c r="A74" s="18">
        <v>3</v>
      </c>
      <c r="B74" s="18" t="s">
        <v>34</v>
      </c>
      <c r="C74" s="18" t="s">
        <v>35</v>
      </c>
      <c r="D74" s="18" t="s">
        <v>13</v>
      </c>
    </row>
    <row r="75" spans="1:4" x14ac:dyDescent="0.25">
      <c r="A75" s="86" t="s">
        <v>5</v>
      </c>
      <c r="B75" s="19" t="s">
        <v>83</v>
      </c>
      <c r="C75" s="76">
        <v>4.1999999999999997E-3</v>
      </c>
      <c r="D75" s="43">
        <f t="shared" ref="D75:D80" si="1">$D$32*C75</f>
        <v>4.6745999999999999</v>
      </c>
    </row>
    <row r="76" spans="1:4" ht="25.5" x14ac:dyDescent="0.25">
      <c r="A76" s="86" t="s">
        <v>6</v>
      </c>
      <c r="B76" s="19" t="s">
        <v>84</v>
      </c>
      <c r="C76" s="77">
        <f>C51*C75</f>
        <v>3.3599999999999998E-4</v>
      </c>
      <c r="D76" s="43">
        <f>$D$32*C76</f>
        <v>0.37396799999999997</v>
      </c>
    </row>
    <row r="77" spans="1:4" ht="25.5" x14ac:dyDescent="0.25">
      <c r="A77" s="86" t="s">
        <v>7</v>
      </c>
      <c r="B77" s="19" t="s">
        <v>85</v>
      </c>
      <c r="C77" s="78">
        <v>0.02</v>
      </c>
      <c r="D77" s="43">
        <f t="shared" si="1"/>
        <v>22.26</v>
      </c>
    </row>
    <row r="78" spans="1:4" x14ac:dyDescent="0.25">
      <c r="A78" s="86" t="s">
        <v>8</v>
      </c>
      <c r="B78" s="19" t="s">
        <v>86</v>
      </c>
      <c r="C78" s="77">
        <f>1/30/12*7*100%</f>
        <v>1.9444444444444445E-2</v>
      </c>
      <c r="D78" s="43">
        <f>$D$32*C78</f>
        <v>21.641666666666666</v>
      </c>
    </row>
    <row r="79" spans="1:4" ht="25.5" x14ac:dyDescent="0.25">
      <c r="A79" s="86" t="s">
        <v>24</v>
      </c>
      <c r="B79" s="19" t="s">
        <v>87</v>
      </c>
      <c r="C79" s="77">
        <f>C52*C78</f>
        <v>7.1555555555555565E-3</v>
      </c>
      <c r="D79" s="43">
        <f>$D$32*C79</f>
        <v>7.9641333333333346</v>
      </c>
    </row>
    <row r="80" spans="1:4" ht="25.5" x14ac:dyDescent="0.25">
      <c r="A80" s="86" t="s">
        <v>25</v>
      </c>
      <c r="B80" s="19" t="s">
        <v>88</v>
      </c>
      <c r="C80" s="78">
        <v>0.02</v>
      </c>
      <c r="D80" s="43">
        <f t="shared" si="1"/>
        <v>22.26</v>
      </c>
    </row>
    <row r="81" spans="1:7" x14ac:dyDescent="0.25">
      <c r="A81" s="144" t="s">
        <v>2</v>
      </c>
      <c r="B81" s="144"/>
      <c r="C81" s="44">
        <f>SUM(C75:C80)</f>
        <v>7.1136000000000005E-2</v>
      </c>
      <c r="D81" s="17">
        <f>SUM(D75:D80)</f>
        <v>79.174368000000001</v>
      </c>
    </row>
    <row r="82" spans="1:7" ht="33.75" customHeight="1" x14ac:dyDescent="0.25">
      <c r="A82" s="157" t="s">
        <v>127</v>
      </c>
      <c r="B82" s="158"/>
      <c r="C82" s="158"/>
      <c r="D82" s="158"/>
    </row>
    <row r="83" spans="1:7" ht="24" customHeight="1" x14ac:dyDescent="0.25">
      <c r="A83" s="159" t="s">
        <v>121</v>
      </c>
      <c r="B83" s="160"/>
      <c r="C83" s="160"/>
      <c r="D83" s="160"/>
    </row>
    <row r="84" spans="1:7" ht="13.5" customHeight="1" x14ac:dyDescent="0.25">
      <c r="A84" s="159" t="s">
        <v>122</v>
      </c>
      <c r="B84" s="160"/>
      <c r="C84" s="160"/>
      <c r="D84" s="160"/>
    </row>
    <row r="85" spans="1:7" hidden="1" x14ac:dyDescent="0.25">
      <c r="A85" s="24"/>
      <c r="B85" s="91"/>
      <c r="C85" s="91"/>
      <c r="D85" s="45"/>
    </row>
    <row r="86" spans="1:7" hidden="1" x14ac:dyDescent="0.25">
      <c r="A86" s="24"/>
      <c r="B86" s="91"/>
      <c r="C86" s="91"/>
      <c r="D86" s="91"/>
    </row>
    <row r="87" spans="1:7" x14ac:dyDescent="0.25">
      <c r="A87" s="161" t="s">
        <v>89</v>
      </c>
      <c r="B87" s="161"/>
      <c r="C87" s="161"/>
      <c r="D87" s="161"/>
    </row>
    <row r="88" spans="1:7" x14ac:dyDescent="0.25">
      <c r="A88" s="150" t="s">
        <v>90</v>
      </c>
      <c r="B88" s="150"/>
      <c r="C88" s="150"/>
      <c r="D88" s="150"/>
    </row>
    <row r="89" spans="1:7" x14ac:dyDescent="0.25">
      <c r="A89" s="18" t="s">
        <v>36</v>
      </c>
      <c r="B89" s="18" t="s">
        <v>37</v>
      </c>
      <c r="C89" s="18" t="s">
        <v>35</v>
      </c>
      <c r="D89" s="18" t="s">
        <v>13</v>
      </c>
    </row>
    <row r="90" spans="1:7" x14ac:dyDescent="0.25">
      <c r="A90" s="86" t="s">
        <v>5</v>
      </c>
      <c r="B90" s="19" t="s">
        <v>91</v>
      </c>
      <c r="C90" s="80">
        <v>9.2999999999999992E-3</v>
      </c>
      <c r="D90" s="39">
        <f>$D$32*C90</f>
        <v>10.350899999999999</v>
      </c>
    </row>
    <row r="91" spans="1:7" x14ac:dyDescent="0.25">
      <c r="A91" s="86" t="s">
        <v>6</v>
      </c>
      <c r="B91" s="19" t="s">
        <v>123</v>
      </c>
      <c r="C91" s="81">
        <f>((1/365)*100%)</f>
        <v>2.7397260273972603E-3</v>
      </c>
      <c r="D91" s="39">
        <f>$D$32*C91</f>
        <v>3.0493150684931507</v>
      </c>
    </row>
    <row r="92" spans="1:7" ht="51" x14ac:dyDescent="0.25">
      <c r="A92" s="86" t="s">
        <v>7</v>
      </c>
      <c r="B92" s="19" t="s">
        <v>126</v>
      </c>
      <c r="C92" s="81">
        <f>((5/365)*1.5%)</f>
        <v>2.0547945205479451E-4</v>
      </c>
      <c r="D92" s="39">
        <f>$D$32*C92</f>
        <v>0.2286986301369863</v>
      </c>
      <c r="G92" s="79"/>
    </row>
    <row r="93" spans="1:7" ht="25.5" x14ac:dyDescent="0.25">
      <c r="A93" s="86" t="s">
        <v>8</v>
      </c>
      <c r="B93" s="19" t="s">
        <v>124</v>
      </c>
      <c r="C93" s="82">
        <f>((15/360)*3.02%)</f>
        <v>1.2583333333333333E-3</v>
      </c>
      <c r="D93" s="39">
        <f t="shared" ref="D93" si="2">$D$32*C93</f>
        <v>1.400525</v>
      </c>
    </row>
    <row r="94" spans="1:7" ht="57" customHeight="1" x14ac:dyDescent="0.25">
      <c r="A94" s="86" t="s">
        <v>24</v>
      </c>
      <c r="B94" s="19" t="s">
        <v>125</v>
      </c>
      <c r="C94" s="81">
        <f>((1/12)*2%)*(4/12)</f>
        <v>5.5555555555555545E-4</v>
      </c>
      <c r="D94" s="39">
        <f>$D$32*C94</f>
        <v>0.61833333333333318</v>
      </c>
    </row>
    <row r="95" spans="1:7" x14ac:dyDescent="0.25">
      <c r="A95" s="86" t="s">
        <v>25</v>
      </c>
      <c r="B95" s="19" t="s">
        <v>92</v>
      </c>
      <c r="C95" s="81">
        <v>0</v>
      </c>
      <c r="D95" s="39">
        <f>$D$32*C95</f>
        <v>0</v>
      </c>
    </row>
    <row r="96" spans="1:7" x14ac:dyDescent="0.25">
      <c r="A96" s="144" t="s">
        <v>2</v>
      </c>
      <c r="B96" s="144"/>
      <c r="C96" s="47">
        <f>SUM(C90:C95)</f>
        <v>1.4059094368340942E-2</v>
      </c>
      <c r="D96" s="17">
        <f>SUM(D90:D95)</f>
        <v>15.64777203196347</v>
      </c>
    </row>
    <row r="97" spans="1:4" x14ac:dyDescent="0.25">
      <c r="A97" s="24"/>
      <c r="B97" s="91"/>
      <c r="C97" s="91"/>
      <c r="D97" s="91"/>
    </row>
    <row r="98" spans="1:4" x14ac:dyDescent="0.25">
      <c r="A98" s="24"/>
      <c r="B98" s="91"/>
      <c r="C98" s="91"/>
      <c r="D98" s="91"/>
    </row>
    <row r="99" spans="1:4" x14ac:dyDescent="0.25">
      <c r="A99" s="150" t="s">
        <v>93</v>
      </c>
      <c r="B99" s="150"/>
      <c r="C99" s="150"/>
      <c r="D99" s="150"/>
    </row>
    <row r="100" spans="1:4" ht="26.25" x14ac:dyDescent="0.25">
      <c r="A100" s="18">
        <v>4</v>
      </c>
      <c r="B100" s="18" t="s">
        <v>38</v>
      </c>
      <c r="C100" s="18" t="s">
        <v>35</v>
      </c>
      <c r="D100" s="18" t="s">
        <v>13</v>
      </c>
    </row>
    <row r="101" spans="1:4" x14ac:dyDescent="0.25">
      <c r="A101" s="86" t="s">
        <v>36</v>
      </c>
      <c r="B101" s="19" t="s">
        <v>94</v>
      </c>
      <c r="C101" s="48">
        <f>C96</f>
        <v>1.4059094368340942E-2</v>
      </c>
      <c r="D101" s="39">
        <f>D96</f>
        <v>15.64777203196347</v>
      </c>
    </row>
    <row r="102" spans="1:4" x14ac:dyDescent="0.25">
      <c r="A102" s="144" t="s">
        <v>2</v>
      </c>
      <c r="B102" s="144"/>
      <c r="C102" s="49">
        <f>SUM(C101:C101)</f>
        <v>1.4059094368340942E-2</v>
      </c>
      <c r="D102" s="17">
        <f>SUM(D101:D101)</f>
        <v>15.64777203196347</v>
      </c>
    </row>
    <row r="103" spans="1:4" x14ac:dyDescent="0.25">
      <c r="A103" s="24"/>
      <c r="B103" s="91"/>
      <c r="C103" s="91"/>
      <c r="D103" s="91"/>
    </row>
    <row r="104" spans="1:4" x14ac:dyDescent="0.25">
      <c r="A104" s="24"/>
      <c r="B104" s="91"/>
      <c r="C104" s="91"/>
      <c r="D104" s="91"/>
    </row>
    <row r="105" spans="1:4" x14ac:dyDescent="0.25">
      <c r="A105" s="150" t="s">
        <v>95</v>
      </c>
      <c r="B105" s="150"/>
      <c r="C105" s="150"/>
      <c r="D105" s="150"/>
    </row>
    <row r="106" spans="1:4" x14ac:dyDescent="0.25">
      <c r="A106" s="87">
        <v>5</v>
      </c>
      <c r="B106" s="151" t="s">
        <v>39</v>
      </c>
      <c r="C106" s="151"/>
      <c r="D106" s="87" t="s">
        <v>13</v>
      </c>
    </row>
    <row r="107" spans="1:4" x14ac:dyDescent="0.25">
      <c r="A107" s="25" t="s">
        <v>5</v>
      </c>
      <c r="B107" s="152" t="s">
        <v>118</v>
      </c>
      <c r="C107" s="152"/>
      <c r="D107" s="28"/>
    </row>
    <row r="108" spans="1:4" x14ac:dyDescent="0.25">
      <c r="A108" s="25" t="s">
        <v>6</v>
      </c>
      <c r="B108" s="152" t="s">
        <v>117</v>
      </c>
      <c r="C108" s="152"/>
      <c r="D108" s="28">
        <v>500</v>
      </c>
    </row>
    <row r="109" spans="1:4" x14ac:dyDescent="0.25">
      <c r="A109" s="25" t="s">
        <v>7</v>
      </c>
      <c r="B109" s="152" t="s">
        <v>41</v>
      </c>
      <c r="C109" s="152"/>
      <c r="D109" s="28">
        <v>80</v>
      </c>
    </row>
    <row r="110" spans="1:4" x14ac:dyDescent="0.25">
      <c r="A110" s="25" t="s">
        <v>8</v>
      </c>
      <c r="B110" s="152" t="s">
        <v>40</v>
      </c>
      <c r="C110" s="152"/>
      <c r="D110" s="28">
        <f>uniformes!F11</f>
        <v>34.833333333333336</v>
      </c>
    </row>
    <row r="111" spans="1:4" x14ac:dyDescent="0.25">
      <c r="A111" s="16"/>
      <c r="B111" s="144" t="s">
        <v>96</v>
      </c>
      <c r="C111" s="144"/>
      <c r="D111" s="17">
        <f>SUM(D107:D110)</f>
        <v>614.83333333333337</v>
      </c>
    </row>
    <row r="112" spans="1:4" x14ac:dyDescent="0.25">
      <c r="A112" s="153"/>
      <c r="B112" s="153"/>
      <c r="C112" s="153"/>
      <c r="D112" s="153"/>
    </row>
    <row r="113" spans="1:4" x14ac:dyDescent="0.25">
      <c r="A113" s="154" t="s">
        <v>97</v>
      </c>
      <c r="B113" s="154"/>
      <c r="C113" s="154"/>
      <c r="D113" s="154"/>
    </row>
    <row r="114" spans="1:4" x14ac:dyDescent="0.25">
      <c r="A114" s="18">
        <v>6</v>
      </c>
      <c r="B114" s="18" t="s">
        <v>43</v>
      </c>
      <c r="C114" s="18" t="s">
        <v>35</v>
      </c>
      <c r="D114" s="18" t="s">
        <v>13</v>
      </c>
    </row>
    <row r="115" spans="1:4" x14ac:dyDescent="0.25">
      <c r="A115" s="14" t="s">
        <v>5</v>
      </c>
      <c r="B115" s="50" t="s">
        <v>44</v>
      </c>
      <c r="C115" s="30">
        <v>2.5000000000000001E-2</v>
      </c>
      <c r="D115" s="51">
        <f>(D32+D70+D81+D102+D111)*C115</f>
        <v>76.024353434132422</v>
      </c>
    </row>
    <row r="116" spans="1:4" x14ac:dyDescent="0.25">
      <c r="A116" s="14" t="s">
        <v>6</v>
      </c>
      <c r="B116" s="50" t="s">
        <v>45</v>
      </c>
      <c r="C116" s="30">
        <v>0.03</v>
      </c>
      <c r="D116" s="51">
        <f>(D32+D70+D81+D102+D111+D115)*C116</f>
        <v>93.509954723982872</v>
      </c>
    </row>
    <row r="117" spans="1:4" x14ac:dyDescent="0.25">
      <c r="A117" s="14" t="s">
        <v>7</v>
      </c>
      <c r="B117" s="50" t="s">
        <v>46</v>
      </c>
      <c r="C117" s="92">
        <f>SUM(C118:C120)</f>
        <v>8.6499999999999994E-2</v>
      </c>
      <c r="D117" s="52">
        <f>D143*C117</f>
        <v>304.00511499999999</v>
      </c>
    </row>
    <row r="118" spans="1:4" x14ac:dyDescent="0.25">
      <c r="A118" s="53"/>
      <c r="B118" s="50" t="s">
        <v>98</v>
      </c>
      <c r="C118" s="30">
        <v>6.4999999999999997E-3</v>
      </c>
      <c r="D118" s="54">
        <f>C118*D127</f>
        <v>22.844340334868285</v>
      </c>
    </row>
    <row r="119" spans="1:4" x14ac:dyDescent="0.25">
      <c r="A119" s="53"/>
      <c r="B119" s="50" t="s">
        <v>99</v>
      </c>
      <c r="C119" s="93">
        <v>0.03</v>
      </c>
      <c r="D119" s="54">
        <f>C119*D127</f>
        <v>105.43541693016132</v>
      </c>
    </row>
    <row r="120" spans="1:4" x14ac:dyDescent="0.25">
      <c r="A120" s="53"/>
      <c r="B120" s="50" t="s">
        <v>100</v>
      </c>
      <c r="C120" s="30">
        <v>0.05</v>
      </c>
      <c r="D120" s="54">
        <f>C120*D127</f>
        <v>175.72569488360222</v>
      </c>
    </row>
    <row r="121" spans="1:4" x14ac:dyDescent="0.25">
      <c r="A121" s="55"/>
      <c r="B121" s="56" t="s">
        <v>14</v>
      </c>
      <c r="C121" s="55"/>
      <c r="D121" s="57">
        <f>D115+D116+D118+D119+D120</f>
        <v>473.53976030674716</v>
      </c>
    </row>
    <row r="122" spans="1:4" x14ac:dyDescent="0.25">
      <c r="A122" s="58"/>
      <c r="B122" s="59" t="s">
        <v>101</v>
      </c>
      <c r="C122" s="60">
        <f>TRUNC(C118+C119+C120,4)</f>
        <v>8.6499999999999994E-2</v>
      </c>
      <c r="D122" s="61"/>
    </row>
    <row r="123" spans="1:4" x14ac:dyDescent="0.25">
      <c r="A123" s="58"/>
      <c r="B123" s="59">
        <v>100</v>
      </c>
      <c r="C123" s="62"/>
      <c r="D123" s="62"/>
    </row>
    <row r="124" spans="1:4" x14ac:dyDescent="0.25">
      <c r="A124" s="58"/>
      <c r="B124" s="59"/>
      <c r="C124" s="62"/>
      <c r="D124" s="62"/>
    </row>
    <row r="125" spans="1:4" x14ac:dyDescent="0.25">
      <c r="A125" s="63" t="s">
        <v>102</v>
      </c>
      <c r="B125" s="63"/>
      <c r="C125" s="63"/>
      <c r="D125" s="54">
        <f>D141+D115+D116</f>
        <v>3210.5084455234123</v>
      </c>
    </row>
    <row r="126" spans="1:4" x14ac:dyDescent="0.25">
      <c r="A126" s="58"/>
      <c r="B126" s="59"/>
      <c r="C126" s="62"/>
      <c r="D126" s="54"/>
    </row>
    <row r="127" spans="1:4" x14ac:dyDescent="0.25">
      <c r="A127" s="63" t="s">
        <v>103</v>
      </c>
      <c r="B127" s="63"/>
      <c r="C127" s="63"/>
      <c r="D127" s="54">
        <f>D125/(1-C122)</f>
        <v>3514.5138976720441</v>
      </c>
    </row>
    <row r="128" spans="1:4" x14ac:dyDescent="0.25">
      <c r="A128" s="58"/>
      <c r="B128" s="59"/>
      <c r="C128" s="62"/>
      <c r="D128" s="54"/>
    </row>
    <row r="129" spans="1:4" x14ac:dyDescent="0.25">
      <c r="A129" s="58"/>
      <c r="B129" s="59" t="s">
        <v>104</v>
      </c>
      <c r="C129" s="62"/>
      <c r="D129" s="54">
        <f>D143*C122</f>
        <v>304.00511499999999</v>
      </c>
    </row>
    <row r="130" spans="1:4" x14ac:dyDescent="0.25">
      <c r="A130" s="64"/>
      <c r="B130" s="65"/>
      <c r="C130" s="64"/>
      <c r="D130" s="66"/>
    </row>
    <row r="131" spans="1:4" x14ac:dyDescent="0.25">
      <c r="A131" s="64"/>
      <c r="B131" s="65"/>
      <c r="C131" s="64"/>
      <c r="D131" s="66"/>
    </row>
    <row r="132" spans="1:4" x14ac:dyDescent="0.25">
      <c r="A132" s="67"/>
      <c r="B132" s="67"/>
      <c r="C132" s="68"/>
      <c r="D132" s="69"/>
    </row>
    <row r="133" spans="1:4" x14ac:dyDescent="0.25">
      <c r="A133" s="67"/>
      <c r="B133" s="67"/>
      <c r="C133" s="67"/>
      <c r="D133" s="68"/>
    </row>
    <row r="134" spans="1:4" x14ac:dyDescent="0.25">
      <c r="A134" s="149" t="s">
        <v>105</v>
      </c>
      <c r="B134" s="149"/>
      <c r="C134" s="149"/>
      <c r="D134" s="149"/>
    </row>
    <row r="135" spans="1:4" x14ac:dyDescent="0.25">
      <c r="A135" s="64"/>
      <c r="B135" s="146" t="s">
        <v>106</v>
      </c>
      <c r="C135" s="146"/>
      <c r="D135" s="88" t="s">
        <v>0</v>
      </c>
    </row>
    <row r="136" spans="1:4" x14ac:dyDescent="0.25">
      <c r="A136" s="70" t="s">
        <v>5</v>
      </c>
      <c r="B136" s="147" t="s">
        <v>107</v>
      </c>
      <c r="C136" s="147"/>
      <c r="D136" s="71">
        <f>D32</f>
        <v>1113</v>
      </c>
    </row>
    <row r="137" spans="1:4" x14ac:dyDescent="0.25">
      <c r="A137" s="46" t="s">
        <v>6</v>
      </c>
      <c r="B137" s="148" t="s">
        <v>108</v>
      </c>
      <c r="C137" s="148"/>
      <c r="D137" s="39">
        <f>D70</f>
        <v>1218.3186639999999</v>
      </c>
    </row>
    <row r="138" spans="1:4" x14ac:dyDescent="0.25">
      <c r="A138" s="46" t="s">
        <v>7</v>
      </c>
      <c r="B138" s="148" t="s">
        <v>109</v>
      </c>
      <c r="C138" s="148"/>
      <c r="D138" s="39">
        <f>D81</f>
        <v>79.174368000000001</v>
      </c>
    </row>
    <row r="139" spans="1:4" x14ac:dyDescent="0.25">
      <c r="A139" s="46" t="s">
        <v>8</v>
      </c>
      <c r="B139" s="148" t="s">
        <v>110</v>
      </c>
      <c r="C139" s="148"/>
      <c r="D139" s="43">
        <f>D102</f>
        <v>15.64777203196347</v>
      </c>
    </row>
    <row r="140" spans="1:4" x14ac:dyDescent="0.25">
      <c r="A140" s="46" t="s">
        <v>24</v>
      </c>
      <c r="B140" s="148" t="s">
        <v>111</v>
      </c>
      <c r="C140" s="148"/>
      <c r="D140" s="39">
        <f>D111</f>
        <v>614.83333333333337</v>
      </c>
    </row>
    <row r="141" spans="1:4" x14ac:dyDescent="0.25">
      <c r="A141" s="144" t="s">
        <v>112</v>
      </c>
      <c r="B141" s="144"/>
      <c r="C141" s="144"/>
      <c r="D141" s="17">
        <f>SUM(D136:D140)</f>
        <v>3040.9741373652969</v>
      </c>
    </row>
    <row r="142" spans="1:4" x14ac:dyDescent="0.25">
      <c r="A142" s="46" t="s">
        <v>25</v>
      </c>
      <c r="B142" s="145" t="s">
        <v>113</v>
      </c>
      <c r="C142" s="145"/>
      <c r="D142" s="39">
        <f>D121</f>
        <v>473.53976030674716</v>
      </c>
    </row>
    <row r="143" spans="1:4" x14ac:dyDescent="0.25">
      <c r="A143" s="144" t="s">
        <v>114</v>
      </c>
      <c r="B143" s="144"/>
      <c r="C143" s="144"/>
      <c r="D143" s="17">
        <f>TRUNC((D141+D142),2)</f>
        <v>3514.51</v>
      </c>
    </row>
    <row r="144" spans="1:4" x14ac:dyDescent="0.25">
      <c r="A144" s="72"/>
      <c r="B144" s="72"/>
      <c r="C144" s="72"/>
      <c r="D144" s="72"/>
    </row>
    <row r="145" spans="1:4" x14ac:dyDescent="0.25">
      <c r="A145" s="73"/>
      <c r="B145" s="74"/>
      <c r="C145" s="74" t="s">
        <v>151</v>
      </c>
      <c r="D145" s="74"/>
    </row>
    <row r="146" spans="1:4" x14ac:dyDescent="0.25">
      <c r="A146" s="90"/>
      <c r="B146" s="2"/>
      <c r="C146" s="84"/>
      <c r="D146" s="84"/>
    </row>
    <row r="147" spans="1:4" x14ac:dyDescent="0.25">
      <c r="A147" s="90"/>
      <c r="B147" s="2"/>
      <c r="C147" s="84"/>
      <c r="D147" s="84"/>
    </row>
    <row r="148" spans="1:4" x14ac:dyDescent="0.25">
      <c r="A148" s="2"/>
      <c r="B148" s="84"/>
      <c r="C148" s="84"/>
      <c r="D148" s="90"/>
    </row>
    <row r="149" spans="1:4" x14ac:dyDescent="0.25">
      <c r="A149" s="2"/>
      <c r="B149" s="84"/>
      <c r="C149" s="84"/>
      <c r="D149" s="90"/>
    </row>
    <row r="223" spans="4:4" x14ac:dyDescent="0.25">
      <c r="D223" s="75"/>
    </row>
    <row r="233" spans="4:4" x14ac:dyDescent="0.25">
      <c r="D233" s="75"/>
    </row>
  </sheetData>
  <mergeCells count="63">
    <mergeCell ref="A7:B7"/>
    <mergeCell ref="A2:D2"/>
    <mergeCell ref="A3:D3"/>
    <mergeCell ref="A4:D4"/>
    <mergeCell ref="A5:D5"/>
    <mergeCell ref="A6:B6"/>
    <mergeCell ref="A24:D24"/>
    <mergeCell ref="B10:C10"/>
    <mergeCell ref="B11:C11"/>
    <mergeCell ref="B12:C12"/>
    <mergeCell ref="B13:C13"/>
    <mergeCell ref="B14:C14"/>
    <mergeCell ref="A16:D16"/>
    <mergeCell ref="A17:D17"/>
    <mergeCell ref="B18:C18"/>
    <mergeCell ref="B19:C19"/>
    <mergeCell ref="B20:C20"/>
    <mergeCell ref="B21:C21"/>
    <mergeCell ref="A52:B52"/>
    <mergeCell ref="B25:C25"/>
    <mergeCell ref="B26:C26"/>
    <mergeCell ref="B27:C27"/>
    <mergeCell ref="B31:C31"/>
    <mergeCell ref="B32:C32"/>
    <mergeCell ref="A33:D33"/>
    <mergeCell ref="A34:D34"/>
    <mergeCell ref="A35:D35"/>
    <mergeCell ref="A36:D36"/>
    <mergeCell ref="A40:B40"/>
    <mergeCell ref="A42:D42"/>
    <mergeCell ref="A96:B96"/>
    <mergeCell ref="A54:D54"/>
    <mergeCell ref="A64:D64"/>
    <mergeCell ref="A65:D65"/>
    <mergeCell ref="A70:B70"/>
    <mergeCell ref="A73:D73"/>
    <mergeCell ref="A81:B81"/>
    <mergeCell ref="A82:D82"/>
    <mergeCell ref="A83:D83"/>
    <mergeCell ref="A84:D84"/>
    <mergeCell ref="A87:D87"/>
    <mergeCell ref="A88:D88"/>
    <mergeCell ref="A134:D134"/>
    <mergeCell ref="A99:D99"/>
    <mergeCell ref="A102:B102"/>
    <mergeCell ref="A105:D105"/>
    <mergeCell ref="B106:C106"/>
    <mergeCell ref="B107:C107"/>
    <mergeCell ref="B108:C108"/>
    <mergeCell ref="B109:C109"/>
    <mergeCell ref="B110:C110"/>
    <mergeCell ref="B111:C111"/>
    <mergeCell ref="A112:D112"/>
    <mergeCell ref="A113:D113"/>
    <mergeCell ref="A141:C141"/>
    <mergeCell ref="B142:C142"/>
    <mergeCell ref="A143:C143"/>
    <mergeCell ref="B135:C135"/>
    <mergeCell ref="B136:C136"/>
    <mergeCell ref="B137:C137"/>
    <mergeCell ref="B138:C138"/>
    <mergeCell ref="B139:C139"/>
    <mergeCell ref="B140:C140"/>
  </mergeCells>
  <pageMargins left="0.511811024" right="0.511811024" top="0.78740157499999996" bottom="0.78740157499999996" header="0.31496062000000002" footer="0.31496062000000002"/>
  <pageSetup paperSize="9" scale="89" orientation="portrait" r:id="rId1"/>
  <rowBreaks count="1" manualBreakCount="1">
    <brk id="95" max="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7A4EC-74F0-4C18-B5EE-DC36910AA5FA}">
  <dimension ref="A2:D233"/>
  <sheetViews>
    <sheetView tabSelected="1" view="pageBreakPreview" topLeftCell="A38" zoomScale="60" zoomScaleNormal="100" workbookViewId="0">
      <selection activeCell="G156" sqref="G156"/>
    </sheetView>
  </sheetViews>
  <sheetFormatPr defaultRowHeight="15" x14ac:dyDescent="0.25"/>
  <cols>
    <col min="1" max="1" width="5" style="1" customWidth="1"/>
    <col min="2" max="2" width="40.140625" style="1" customWidth="1"/>
    <col min="3" max="3" width="18" style="1" customWidth="1"/>
    <col min="4" max="4" width="33.5703125" style="1" customWidth="1"/>
    <col min="5" max="16384" width="9.140625" style="112"/>
  </cols>
  <sheetData>
    <row r="2" spans="1:4" ht="24" customHeight="1" x14ac:dyDescent="0.25">
      <c r="A2" s="169"/>
      <c r="B2" s="169"/>
      <c r="C2" s="169"/>
      <c r="D2" s="169"/>
    </row>
    <row r="3" spans="1:4" x14ac:dyDescent="0.25">
      <c r="A3" s="170" t="s">
        <v>4</v>
      </c>
      <c r="B3" s="170"/>
      <c r="C3" s="170"/>
      <c r="D3" s="170"/>
    </row>
    <row r="4" spans="1:4" x14ac:dyDescent="0.25">
      <c r="A4" s="171"/>
      <c r="B4" s="171"/>
      <c r="C4" s="171"/>
      <c r="D4" s="171"/>
    </row>
    <row r="5" spans="1:4" x14ac:dyDescent="0.25">
      <c r="A5" s="170" t="s">
        <v>48</v>
      </c>
      <c r="B5" s="170"/>
      <c r="C5" s="170"/>
      <c r="D5" s="170"/>
    </row>
    <row r="6" spans="1:4" ht="25.5" x14ac:dyDescent="0.25">
      <c r="A6" s="162" t="s">
        <v>49</v>
      </c>
      <c r="B6" s="162"/>
      <c r="C6" s="3" t="s">
        <v>50</v>
      </c>
      <c r="D6" s="3" t="s">
        <v>51</v>
      </c>
    </row>
    <row r="7" spans="1:4" x14ac:dyDescent="0.25">
      <c r="A7" s="168" t="s">
        <v>1</v>
      </c>
      <c r="B7" s="168"/>
      <c r="C7" s="4" t="s">
        <v>52</v>
      </c>
      <c r="D7" s="5">
        <v>1</v>
      </c>
    </row>
    <row r="8" spans="1:4" x14ac:dyDescent="0.25">
      <c r="A8" s="6"/>
      <c r="B8" s="6"/>
      <c r="C8" s="6"/>
      <c r="D8" s="7"/>
    </row>
    <row r="9" spans="1:4" x14ac:dyDescent="0.25">
      <c r="A9" s="8"/>
      <c r="B9" s="8"/>
      <c r="C9" s="8"/>
      <c r="D9" s="8"/>
    </row>
    <row r="10" spans="1:4" x14ac:dyDescent="0.25">
      <c r="A10" s="9" t="s">
        <v>5</v>
      </c>
      <c r="B10" s="163" t="s">
        <v>53</v>
      </c>
      <c r="C10" s="166"/>
      <c r="D10" s="120">
        <v>44565</v>
      </c>
    </row>
    <row r="11" spans="1:4" x14ac:dyDescent="0.25">
      <c r="A11" s="9" t="s">
        <v>6</v>
      </c>
      <c r="B11" s="163" t="s">
        <v>54</v>
      </c>
      <c r="C11" s="166"/>
      <c r="D11" s="121" t="s">
        <v>55</v>
      </c>
    </row>
    <row r="12" spans="1:4" x14ac:dyDescent="0.25">
      <c r="A12" s="9" t="s">
        <v>7</v>
      </c>
      <c r="B12" s="163" t="s">
        <v>56</v>
      </c>
      <c r="C12" s="166"/>
      <c r="D12" s="120">
        <v>44197</v>
      </c>
    </row>
    <row r="13" spans="1:4" x14ac:dyDescent="0.25">
      <c r="A13" s="9" t="s">
        <v>8</v>
      </c>
      <c r="B13" s="163" t="s">
        <v>57</v>
      </c>
      <c r="C13" s="166"/>
      <c r="D13" s="122" t="s">
        <v>58</v>
      </c>
    </row>
    <row r="14" spans="1:4" x14ac:dyDescent="0.25">
      <c r="A14" s="9" t="s">
        <v>24</v>
      </c>
      <c r="B14" s="163" t="s">
        <v>9</v>
      </c>
      <c r="C14" s="166"/>
      <c r="D14" s="119">
        <v>12</v>
      </c>
    </row>
    <row r="15" spans="1:4" x14ac:dyDescent="0.25">
      <c r="A15" s="8"/>
      <c r="B15" s="8"/>
      <c r="C15" s="11"/>
      <c r="D15" s="8"/>
    </row>
    <row r="16" spans="1:4" x14ac:dyDescent="0.25">
      <c r="A16" s="165" t="s">
        <v>59</v>
      </c>
      <c r="B16" s="165"/>
      <c r="C16" s="165"/>
      <c r="D16" s="165"/>
    </row>
    <row r="17" spans="1:4" x14ac:dyDescent="0.25">
      <c r="A17" s="162" t="s">
        <v>60</v>
      </c>
      <c r="B17" s="162"/>
      <c r="C17" s="162"/>
      <c r="D17" s="162"/>
    </row>
    <row r="18" spans="1:4" x14ac:dyDescent="0.25">
      <c r="A18" s="9">
        <v>1</v>
      </c>
      <c r="B18" s="167" t="s">
        <v>61</v>
      </c>
      <c r="C18" s="167"/>
      <c r="D18" s="9" t="s">
        <v>143</v>
      </c>
    </row>
    <row r="19" spans="1:4" x14ac:dyDescent="0.25">
      <c r="A19" s="9">
        <v>2</v>
      </c>
      <c r="B19" s="167" t="s">
        <v>62</v>
      </c>
      <c r="C19" s="167"/>
      <c r="D19" s="12">
        <v>1355.05</v>
      </c>
    </row>
    <row r="20" spans="1:4" x14ac:dyDescent="0.25">
      <c r="A20" s="9">
        <v>3</v>
      </c>
      <c r="B20" s="167" t="s">
        <v>10</v>
      </c>
      <c r="C20" s="167"/>
      <c r="D20" s="9" t="str">
        <f>D18</f>
        <v>Lider</v>
      </c>
    </row>
    <row r="21" spans="1:4" x14ac:dyDescent="0.25">
      <c r="A21" s="9">
        <v>4</v>
      </c>
      <c r="B21" s="167" t="s">
        <v>11</v>
      </c>
      <c r="C21" s="167"/>
      <c r="D21" s="10">
        <v>44197</v>
      </c>
    </row>
    <row r="22" spans="1:4" x14ac:dyDescent="0.25">
      <c r="A22" s="8"/>
      <c r="B22" s="8"/>
      <c r="C22" s="8"/>
      <c r="D22" s="13"/>
    </row>
    <row r="23" spans="1:4" x14ac:dyDescent="0.25">
      <c r="A23" s="8"/>
      <c r="B23" s="8"/>
      <c r="C23" s="8"/>
      <c r="D23" s="13"/>
    </row>
    <row r="24" spans="1:4" x14ac:dyDescent="0.25">
      <c r="A24" s="165" t="s">
        <v>63</v>
      </c>
      <c r="B24" s="165"/>
      <c r="C24" s="165"/>
      <c r="D24" s="165"/>
    </row>
    <row r="25" spans="1:4" x14ac:dyDescent="0.25">
      <c r="A25" s="116">
        <v>1</v>
      </c>
      <c r="B25" s="162" t="s">
        <v>12</v>
      </c>
      <c r="C25" s="162"/>
      <c r="D25" s="116" t="s">
        <v>13</v>
      </c>
    </row>
    <row r="26" spans="1:4" x14ac:dyDescent="0.25">
      <c r="A26" s="14" t="s">
        <v>5</v>
      </c>
      <c r="B26" s="163" t="s">
        <v>64</v>
      </c>
      <c r="C26" s="163"/>
      <c r="D26" s="15">
        <f>D19</f>
        <v>1355.05</v>
      </c>
    </row>
    <row r="27" spans="1:4" x14ac:dyDescent="0.25">
      <c r="A27" s="14" t="s">
        <v>6</v>
      </c>
      <c r="B27" s="163" t="s">
        <v>65</v>
      </c>
      <c r="C27" s="163"/>
      <c r="D27" s="15"/>
    </row>
    <row r="28" spans="1:4" x14ac:dyDescent="0.25">
      <c r="A28" s="14"/>
      <c r="B28" s="114"/>
      <c r="C28" s="114"/>
      <c r="D28" s="15"/>
    </row>
    <row r="29" spans="1:4" x14ac:dyDescent="0.25">
      <c r="A29" s="14"/>
      <c r="B29" s="114"/>
      <c r="C29" s="114"/>
      <c r="D29" s="15"/>
    </row>
    <row r="30" spans="1:4" x14ac:dyDescent="0.25">
      <c r="A30" s="14"/>
      <c r="B30" s="114"/>
      <c r="C30" s="114"/>
      <c r="D30" s="15"/>
    </row>
    <row r="31" spans="1:4" x14ac:dyDescent="0.25">
      <c r="A31" s="14" t="s">
        <v>7</v>
      </c>
      <c r="B31" s="163" t="s">
        <v>42</v>
      </c>
      <c r="C31" s="163"/>
      <c r="D31" s="15"/>
    </row>
    <row r="32" spans="1:4" x14ac:dyDescent="0.25">
      <c r="A32" s="16"/>
      <c r="B32" s="144" t="s">
        <v>66</v>
      </c>
      <c r="C32" s="144"/>
      <c r="D32" s="17">
        <f>SUM(D26:D31)</f>
        <v>1355.05</v>
      </c>
    </row>
    <row r="33" spans="1:4" x14ac:dyDescent="0.25">
      <c r="A33" s="155"/>
      <c r="B33" s="155"/>
      <c r="C33" s="155"/>
      <c r="D33" s="155"/>
    </row>
    <row r="34" spans="1:4" x14ac:dyDescent="0.25">
      <c r="A34" s="153"/>
      <c r="B34" s="153"/>
      <c r="C34" s="153"/>
      <c r="D34" s="153"/>
    </row>
    <row r="35" spans="1:4" x14ac:dyDescent="0.25">
      <c r="A35" s="164" t="s">
        <v>67</v>
      </c>
      <c r="B35" s="164"/>
      <c r="C35" s="164"/>
      <c r="D35" s="164"/>
    </row>
    <row r="36" spans="1:4" x14ac:dyDescent="0.25">
      <c r="A36" s="156" t="s">
        <v>68</v>
      </c>
      <c r="B36" s="156"/>
      <c r="C36" s="156"/>
      <c r="D36" s="156"/>
    </row>
    <row r="37" spans="1:4" ht="26.25" x14ac:dyDescent="0.25">
      <c r="A37" s="18" t="s">
        <v>15</v>
      </c>
      <c r="B37" s="18" t="s">
        <v>16</v>
      </c>
      <c r="C37" s="18" t="s">
        <v>35</v>
      </c>
      <c r="D37" s="18" t="s">
        <v>13</v>
      </c>
    </row>
    <row r="38" spans="1:4" x14ac:dyDescent="0.25">
      <c r="A38" s="118" t="s">
        <v>5</v>
      </c>
      <c r="B38" s="19" t="s">
        <v>69</v>
      </c>
      <c r="C38" s="20">
        <f>1/12</f>
        <v>8.3333333333333329E-2</v>
      </c>
      <c r="D38" s="21">
        <f>D32*C38</f>
        <v>112.92083333333332</v>
      </c>
    </row>
    <row r="39" spans="1:4" x14ac:dyDescent="0.25">
      <c r="A39" s="118" t="s">
        <v>6</v>
      </c>
      <c r="B39" s="19" t="s">
        <v>70</v>
      </c>
      <c r="C39" s="22">
        <v>0.121</v>
      </c>
      <c r="D39" s="21">
        <f>D32*C39</f>
        <v>163.96105</v>
      </c>
    </row>
    <row r="40" spans="1:4" x14ac:dyDescent="0.25">
      <c r="A40" s="144" t="s">
        <v>2</v>
      </c>
      <c r="B40" s="144"/>
      <c r="C40" s="23">
        <f>C38+C39</f>
        <v>0.20433333333333331</v>
      </c>
      <c r="D40" s="17">
        <f>D38+D39</f>
        <v>276.88188333333335</v>
      </c>
    </row>
    <row r="41" spans="1:4" x14ac:dyDescent="0.25">
      <c r="A41" s="24"/>
      <c r="B41" s="113"/>
      <c r="C41" s="113"/>
      <c r="D41" s="113"/>
    </row>
    <row r="42" spans="1:4" x14ac:dyDescent="0.25">
      <c r="A42" s="150" t="s">
        <v>17</v>
      </c>
      <c r="B42" s="150"/>
      <c r="C42" s="150"/>
      <c r="D42" s="150"/>
    </row>
    <row r="43" spans="1:4" x14ac:dyDescent="0.25">
      <c r="A43" s="18" t="s">
        <v>18</v>
      </c>
      <c r="B43" s="18" t="s">
        <v>19</v>
      </c>
      <c r="C43" s="18" t="s">
        <v>35</v>
      </c>
      <c r="D43" s="18" t="s">
        <v>13</v>
      </c>
    </row>
    <row r="44" spans="1:4" x14ac:dyDescent="0.25">
      <c r="A44" s="25" t="s">
        <v>5</v>
      </c>
      <c r="B44" s="26" t="s">
        <v>20</v>
      </c>
      <c r="C44" s="27">
        <v>0.2</v>
      </c>
      <c r="D44" s="28">
        <f>($D$32+$D$40)*C44</f>
        <v>326.38637666666665</v>
      </c>
    </row>
    <row r="45" spans="1:4" x14ac:dyDescent="0.25">
      <c r="A45" s="25" t="s">
        <v>6</v>
      </c>
      <c r="B45" s="26" t="s">
        <v>21</v>
      </c>
      <c r="C45" s="29">
        <v>2.5000000000000001E-2</v>
      </c>
      <c r="D45" s="28">
        <f t="shared" ref="D45:D51" si="0">($D$32+$D$40)*C45</f>
        <v>40.798297083333331</v>
      </c>
    </row>
    <row r="46" spans="1:4" x14ac:dyDescent="0.25">
      <c r="A46" s="25" t="s">
        <v>7</v>
      </c>
      <c r="B46" s="26" t="s">
        <v>22</v>
      </c>
      <c r="C46" s="30">
        <v>0.03</v>
      </c>
      <c r="D46" s="28">
        <f t="shared" si="0"/>
        <v>48.957956499999995</v>
      </c>
    </row>
    <row r="47" spans="1:4" x14ac:dyDescent="0.25">
      <c r="A47" s="25" t="s">
        <v>8</v>
      </c>
      <c r="B47" s="26" t="s">
        <v>23</v>
      </c>
      <c r="C47" s="29">
        <v>1.4999999999999999E-2</v>
      </c>
      <c r="D47" s="28">
        <f t="shared" si="0"/>
        <v>24.478978249999997</v>
      </c>
    </row>
    <row r="48" spans="1:4" x14ac:dyDescent="0.25">
      <c r="A48" s="25" t="s">
        <v>24</v>
      </c>
      <c r="B48" s="26" t="s">
        <v>71</v>
      </c>
      <c r="C48" s="29">
        <v>0.01</v>
      </c>
      <c r="D48" s="28">
        <f t="shared" si="0"/>
        <v>16.319318833333334</v>
      </c>
    </row>
    <row r="49" spans="1:4" x14ac:dyDescent="0.25">
      <c r="A49" s="25" t="s">
        <v>25</v>
      </c>
      <c r="B49" s="26" t="s">
        <v>26</v>
      </c>
      <c r="C49" s="27">
        <v>6.0000000000000001E-3</v>
      </c>
      <c r="D49" s="28">
        <f t="shared" si="0"/>
        <v>9.7915912999999986</v>
      </c>
    </row>
    <row r="50" spans="1:4" x14ac:dyDescent="0.25">
      <c r="A50" s="25" t="s">
        <v>27</v>
      </c>
      <c r="B50" s="26" t="s">
        <v>28</v>
      </c>
      <c r="C50" s="27">
        <v>2E-3</v>
      </c>
      <c r="D50" s="28">
        <f t="shared" si="0"/>
        <v>3.2638637666666663</v>
      </c>
    </row>
    <row r="51" spans="1:4" x14ac:dyDescent="0.25">
      <c r="A51" s="25" t="s">
        <v>29</v>
      </c>
      <c r="B51" s="26" t="s">
        <v>30</v>
      </c>
      <c r="C51" s="29">
        <v>0.08</v>
      </c>
      <c r="D51" s="28">
        <f t="shared" si="0"/>
        <v>130.55455066666667</v>
      </c>
    </row>
    <row r="52" spans="1:4" x14ac:dyDescent="0.25">
      <c r="A52" s="144" t="s">
        <v>2</v>
      </c>
      <c r="B52" s="144"/>
      <c r="C52" s="31">
        <f>SUM(C44:C51)</f>
        <v>0.36800000000000005</v>
      </c>
      <c r="D52" s="17">
        <f>D44+D45+D46+D47+D48+D49+D50+D51</f>
        <v>600.55093306666663</v>
      </c>
    </row>
    <row r="53" spans="1:4" x14ac:dyDescent="0.25">
      <c r="A53" s="113"/>
      <c r="B53" s="113"/>
      <c r="C53" s="113"/>
      <c r="D53" s="113"/>
    </row>
    <row r="54" spans="1:4" x14ac:dyDescent="0.25">
      <c r="A54" s="150" t="s">
        <v>72</v>
      </c>
      <c r="B54" s="150"/>
      <c r="C54" s="150"/>
      <c r="D54" s="150"/>
    </row>
    <row r="55" spans="1:4" ht="26.25" x14ac:dyDescent="0.25">
      <c r="A55" s="116" t="s">
        <v>31</v>
      </c>
      <c r="B55" s="116" t="s">
        <v>32</v>
      </c>
      <c r="C55" s="116" t="s">
        <v>73</v>
      </c>
      <c r="D55" s="116" t="s">
        <v>74</v>
      </c>
    </row>
    <row r="56" spans="1:4" x14ac:dyDescent="0.25">
      <c r="A56" s="25" t="s">
        <v>5</v>
      </c>
      <c r="B56" s="32" t="s">
        <v>119</v>
      </c>
      <c r="C56" s="94">
        <v>3.8</v>
      </c>
      <c r="D56" s="33">
        <f>(C56*2*22)-(D26*6%)</f>
        <v>85.896999999999991</v>
      </c>
    </row>
    <row r="57" spans="1:4" x14ac:dyDescent="0.25">
      <c r="A57" s="14" t="s">
        <v>6</v>
      </c>
      <c r="B57" s="34" t="s">
        <v>75</v>
      </c>
      <c r="C57" s="36">
        <v>14</v>
      </c>
      <c r="D57" s="33">
        <f>(C57*22)-(308*10%)</f>
        <v>277.2</v>
      </c>
    </row>
    <row r="58" spans="1:4" x14ac:dyDescent="0.25">
      <c r="A58" s="14" t="s">
        <v>7</v>
      </c>
      <c r="B58" s="35" t="s">
        <v>120</v>
      </c>
      <c r="C58" s="36"/>
      <c r="D58" s="33"/>
    </row>
    <row r="59" spans="1:4" x14ac:dyDescent="0.25">
      <c r="A59" s="14" t="s">
        <v>8</v>
      </c>
      <c r="B59" s="35" t="s">
        <v>33</v>
      </c>
      <c r="C59" s="36"/>
      <c r="D59" s="33">
        <v>85</v>
      </c>
    </row>
    <row r="60" spans="1:4" ht="26.25" x14ac:dyDescent="0.25">
      <c r="A60" s="14" t="s">
        <v>24</v>
      </c>
      <c r="B60" s="35" t="s">
        <v>76</v>
      </c>
      <c r="C60" s="36"/>
      <c r="D60" s="36">
        <v>10</v>
      </c>
    </row>
    <row r="61" spans="1:4" x14ac:dyDescent="0.25">
      <c r="A61" s="14" t="s">
        <v>25</v>
      </c>
      <c r="B61" s="35" t="s">
        <v>77</v>
      </c>
      <c r="C61" s="36"/>
      <c r="D61" s="33">
        <v>10</v>
      </c>
    </row>
    <row r="62" spans="1:4" x14ac:dyDescent="0.25">
      <c r="A62" s="14" t="s">
        <v>27</v>
      </c>
      <c r="B62" s="35" t="s">
        <v>78</v>
      </c>
      <c r="C62" s="36"/>
      <c r="D62" s="33">
        <v>15</v>
      </c>
    </row>
    <row r="63" spans="1:4" x14ac:dyDescent="0.25">
      <c r="A63" s="16"/>
      <c r="B63" s="115" t="s">
        <v>79</v>
      </c>
      <c r="C63" s="37"/>
      <c r="D63" s="37">
        <f>SUM(D56:D62)</f>
        <v>483.09699999999998</v>
      </c>
    </row>
    <row r="64" spans="1:4" x14ac:dyDescent="0.25">
      <c r="A64" s="155"/>
      <c r="B64" s="155"/>
      <c r="C64" s="155"/>
      <c r="D64" s="155"/>
    </row>
    <row r="65" spans="1:4" x14ac:dyDescent="0.25">
      <c r="A65" s="150" t="s">
        <v>80</v>
      </c>
      <c r="B65" s="150"/>
      <c r="C65" s="150"/>
      <c r="D65" s="150"/>
    </row>
    <row r="66" spans="1:4" ht="26.25" x14ac:dyDescent="0.25">
      <c r="A66" s="18">
        <v>2</v>
      </c>
      <c r="B66" s="18" t="s">
        <v>81</v>
      </c>
      <c r="C66" s="18" t="s">
        <v>35</v>
      </c>
      <c r="D66" s="18" t="s">
        <v>13</v>
      </c>
    </row>
    <row r="67" spans="1:4" ht="25.5" x14ac:dyDescent="0.25">
      <c r="A67" s="118" t="s">
        <v>15</v>
      </c>
      <c r="B67" s="19" t="s">
        <v>16</v>
      </c>
      <c r="C67" s="38">
        <f>C40</f>
        <v>0.20433333333333331</v>
      </c>
      <c r="D67" s="39">
        <f>D40</f>
        <v>276.88188333333335</v>
      </c>
    </row>
    <row r="68" spans="1:4" x14ac:dyDescent="0.25">
      <c r="A68" s="118" t="s">
        <v>18</v>
      </c>
      <c r="B68" s="19" t="s">
        <v>19</v>
      </c>
      <c r="C68" s="38">
        <f>C52</f>
        <v>0.36800000000000005</v>
      </c>
      <c r="D68" s="39">
        <f>D52</f>
        <v>600.55093306666663</v>
      </c>
    </row>
    <row r="69" spans="1:4" x14ac:dyDescent="0.25">
      <c r="A69" s="118" t="s">
        <v>31</v>
      </c>
      <c r="B69" s="19" t="s">
        <v>32</v>
      </c>
      <c r="C69" s="38" t="s">
        <v>3</v>
      </c>
      <c r="D69" s="39">
        <f>D63</f>
        <v>483.09699999999998</v>
      </c>
    </row>
    <row r="70" spans="1:4" x14ac:dyDescent="0.25">
      <c r="A70" s="144" t="s">
        <v>2</v>
      </c>
      <c r="B70" s="144"/>
      <c r="C70" s="40">
        <f>SUM(C67:C69)</f>
        <v>0.57233333333333336</v>
      </c>
      <c r="D70" s="17">
        <f>SUM(D67:D69)</f>
        <v>1360.5298164000001</v>
      </c>
    </row>
    <row r="71" spans="1:4" ht="14.25" customHeight="1" x14ac:dyDescent="0.25">
      <c r="A71" s="41"/>
      <c r="B71" s="42"/>
      <c r="C71" s="42"/>
      <c r="D71" s="42"/>
    </row>
    <row r="72" spans="1:4" hidden="1" x14ac:dyDescent="0.25">
      <c r="A72" s="41"/>
      <c r="B72" s="42"/>
      <c r="C72" s="42"/>
      <c r="D72" s="42"/>
    </row>
    <row r="73" spans="1:4" x14ac:dyDescent="0.25">
      <c r="A73" s="156" t="s">
        <v>82</v>
      </c>
      <c r="B73" s="156"/>
      <c r="C73" s="156"/>
      <c r="D73" s="156"/>
    </row>
    <row r="74" spans="1:4" x14ac:dyDescent="0.25">
      <c r="A74" s="18">
        <v>3</v>
      </c>
      <c r="B74" s="18" t="s">
        <v>34</v>
      </c>
      <c r="C74" s="18" t="s">
        <v>35</v>
      </c>
      <c r="D74" s="18" t="s">
        <v>13</v>
      </c>
    </row>
    <row r="75" spans="1:4" x14ac:dyDescent="0.25">
      <c r="A75" s="118" t="s">
        <v>5</v>
      </c>
      <c r="B75" s="19" t="s">
        <v>83</v>
      </c>
      <c r="C75" s="76">
        <v>4.1999999999999997E-3</v>
      </c>
      <c r="D75" s="43">
        <f t="shared" ref="D75:D80" si="1">$D$32*C75</f>
        <v>5.6912099999999999</v>
      </c>
    </row>
    <row r="76" spans="1:4" ht="25.5" x14ac:dyDescent="0.25">
      <c r="A76" s="118" t="s">
        <v>6</v>
      </c>
      <c r="B76" s="19" t="s">
        <v>84</v>
      </c>
      <c r="C76" s="77">
        <f>C51*C75</f>
        <v>3.3599999999999998E-4</v>
      </c>
      <c r="D76" s="43">
        <f>$D$32*C76</f>
        <v>0.45529679999999995</v>
      </c>
    </row>
    <row r="77" spans="1:4" ht="25.5" x14ac:dyDescent="0.25">
      <c r="A77" s="118" t="s">
        <v>7</v>
      </c>
      <c r="B77" s="19" t="s">
        <v>85</v>
      </c>
      <c r="C77" s="78">
        <v>0.02</v>
      </c>
      <c r="D77" s="43">
        <f t="shared" si="1"/>
        <v>27.100999999999999</v>
      </c>
    </row>
    <row r="78" spans="1:4" x14ac:dyDescent="0.25">
      <c r="A78" s="118" t="s">
        <v>8</v>
      </c>
      <c r="B78" s="19" t="s">
        <v>86</v>
      </c>
      <c r="C78" s="77">
        <f>1/30/12*7*100%</f>
        <v>1.9444444444444445E-2</v>
      </c>
      <c r="D78" s="43">
        <f>$D$32*C78</f>
        <v>26.348194444444445</v>
      </c>
    </row>
    <row r="79" spans="1:4" ht="25.5" x14ac:dyDescent="0.25">
      <c r="A79" s="118" t="s">
        <v>24</v>
      </c>
      <c r="B79" s="19" t="s">
        <v>87</v>
      </c>
      <c r="C79" s="77">
        <f>C52*C78</f>
        <v>7.1555555555555565E-3</v>
      </c>
      <c r="D79" s="43">
        <f>$D$32*C79</f>
        <v>9.6961355555555571</v>
      </c>
    </row>
    <row r="80" spans="1:4" ht="25.5" x14ac:dyDescent="0.25">
      <c r="A80" s="118" t="s">
        <v>25</v>
      </c>
      <c r="B80" s="19" t="s">
        <v>88</v>
      </c>
      <c r="C80" s="78">
        <v>0.02</v>
      </c>
      <c r="D80" s="43">
        <f t="shared" si="1"/>
        <v>27.100999999999999</v>
      </c>
    </row>
    <row r="81" spans="1:4" x14ac:dyDescent="0.25">
      <c r="A81" s="144" t="s">
        <v>2</v>
      </c>
      <c r="B81" s="144"/>
      <c r="C81" s="44">
        <f>SUM(C75:C80)</f>
        <v>7.1136000000000005E-2</v>
      </c>
      <c r="D81" s="17">
        <f>SUM(D75:D80)</f>
        <v>96.392836799999998</v>
      </c>
    </row>
    <row r="82" spans="1:4" ht="33.75" customHeight="1" x14ac:dyDescent="0.25">
      <c r="A82" s="157" t="s">
        <v>127</v>
      </c>
      <c r="B82" s="158"/>
      <c r="C82" s="158"/>
      <c r="D82" s="158"/>
    </row>
    <row r="83" spans="1:4" ht="24" customHeight="1" x14ac:dyDescent="0.25">
      <c r="A83" s="159" t="s">
        <v>121</v>
      </c>
      <c r="B83" s="160"/>
      <c r="C83" s="160"/>
      <c r="D83" s="160"/>
    </row>
    <row r="84" spans="1:4" ht="13.5" customHeight="1" x14ac:dyDescent="0.25">
      <c r="A84" s="159" t="s">
        <v>122</v>
      </c>
      <c r="B84" s="160"/>
      <c r="C84" s="160"/>
      <c r="D84" s="160"/>
    </row>
    <row r="85" spans="1:4" hidden="1" x14ac:dyDescent="0.25">
      <c r="A85" s="24"/>
      <c r="B85" s="113"/>
      <c r="C85" s="113"/>
      <c r="D85" s="45"/>
    </row>
    <row r="86" spans="1:4" hidden="1" x14ac:dyDescent="0.25">
      <c r="A86" s="24"/>
      <c r="B86" s="113"/>
      <c r="C86" s="113"/>
      <c r="D86" s="113"/>
    </row>
    <row r="87" spans="1:4" x14ac:dyDescent="0.25">
      <c r="A87" s="161" t="s">
        <v>89</v>
      </c>
      <c r="B87" s="161"/>
      <c r="C87" s="161"/>
      <c r="D87" s="161"/>
    </row>
    <row r="88" spans="1:4" x14ac:dyDescent="0.25">
      <c r="A88" s="150" t="s">
        <v>90</v>
      </c>
      <c r="B88" s="150"/>
      <c r="C88" s="150"/>
      <c r="D88" s="150"/>
    </row>
    <row r="89" spans="1:4" x14ac:dyDescent="0.25">
      <c r="A89" s="18" t="s">
        <v>36</v>
      </c>
      <c r="B89" s="18" t="s">
        <v>37</v>
      </c>
      <c r="C89" s="18" t="s">
        <v>35</v>
      </c>
      <c r="D89" s="18" t="s">
        <v>13</v>
      </c>
    </row>
    <row r="90" spans="1:4" x14ac:dyDescent="0.25">
      <c r="A90" s="118" t="s">
        <v>5</v>
      </c>
      <c r="B90" s="19" t="s">
        <v>91</v>
      </c>
      <c r="C90" s="80">
        <v>9.2999999999999992E-3</v>
      </c>
      <c r="D90" s="39">
        <f>$D$32*C90</f>
        <v>12.601964999999998</v>
      </c>
    </row>
    <row r="91" spans="1:4" x14ac:dyDescent="0.25">
      <c r="A91" s="118" t="s">
        <v>6</v>
      </c>
      <c r="B91" s="19" t="s">
        <v>123</v>
      </c>
      <c r="C91" s="81">
        <f>((1/365)*100%)</f>
        <v>2.7397260273972603E-3</v>
      </c>
      <c r="D91" s="39">
        <f>$D$32*C91</f>
        <v>3.7124657534246572</v>
      </c>
    </row>
    <row r="92" spans="1:4" ht="51" x14ac:dyDescent="0.25">
      <c r="A92" s="118" t="s">
        <v>7</v>
      </c>
      <c r="B92" s="19" t="s">
        <v>126</v>
      </c>
      <c r="C92" s="81">
        <f>((5/365)*1.5%)</f>
        <v>2.0547945205479451E-4</v>
      </c>
      <c r="D92" s="39">
        <f>$D$32*C92</f>
        <v>0.27843493150684928</v>
      </c>
    </row>
    <row r="93" spans="1:4" ht="25.5" x14ac:dyDescent="0.25">
      <c r="A93" s="118" t="s">
        <v>8</v>
      </c>
      <c r="B93" s="19" t="s">
        <v>124</v>
      </c>
      <c r="C93" s="82">
        <f>((15/360)*3.02%)</f>
        <v>1.2583333333333333E-3</v>
      </c>
      <c r="D93" s="39">
        <f t="shared" ref="D93" si="2">$D$32*C93</f>
        <v>1.7051045833333331</v>
      </c>
    </row>
    <row r="94" spans="1:4" ht="57" customHeight="1" x14ac:dyDescent="0.25">
      <c r="A94" s="118" t="s">
        <v>24</v>
      </c>
      <c r="B94" s="19" t="s">
        <v>125</v>
      </c>
      <c r="C94" s="81">
        <f>((1/12)*2%)*(4/12)</f>
        <v>5.5555555555555545E-4</v>
      </c>
      <c r="D94" s="39">
        <f>$D$32*C94</f>
        <v>0.75280555555555539</v>
      </c>
    </row>
    <row r="95" spans="1:4" x14ac:dyDescent="0.25">
      <c r="A95" s="118" t="s">
        <v>25</v>
      </c>
      <c r="B95" s="19" t="s">
        <v>92</v>
      </c>
      <c r="C95" s="81">
        <v>0</v>
      </c>
      <c r="D95" s="39">
        <f>$D$32*C95</f>
        <v>0</v>
      </c>
    </row>
    <row r="96" spans="1:4" x14ac:dyDescent="0.25">
      <c r="A96" s="144" t="s">
        <v>2</v>
      </c>
      <c r="B96" s="144"/>
      <c r="C96" s="47">
        <f>SUM(C90:C95)</f>
        <v>1.4059094368340942E-2</v>
      </c>
      <c r="D96" s="17">
        <f>SUM(D90:D95)</f>
        <v>19.050775823820391</v>
      </c>
    </row>
    <row r="97" spans="1:4" x14ac:dyDescent="0.25">
      <c r="A97" s="24"/>
      <c r="B97" s="113"/>
      <c r="C97" s="113"/>
      <c r="D97" s="113"/>
    </row>
    <row r="98" spans="1:4" x14ac:dyDescent="0.25">
      <c r="A98" s="24"/>
      <c r="B98" s="113"/>
      <c r="C98" s="113"/>
      <c r="D98" s="113"/>
    </row>
    <row r="99" spans="1:4" x14ac:dyDescent="0.25">
      <c r="A99" s="150" t="s">
        <v>93</v>
      </c>
      <c r="B99" s="150"/>
      <c r="C99" s="150"/>
      <c r="D99" s="150"/>
    </row>
    <row r="100" spans="1:4" ht="26.25" x14ac:dyDescent="0.25">
      <c r="A100" s="18">
        <v>4</v>
      </c>
      <c r="B100" s="18" t="s">
        <v>38</v>
      </c>
      <c r="C100" s="18" t="s">
        <v>35</v>
      </c>
      <c r="D100" s="18" t="s">
        <v>13</v>
      </c>
    </row>
    <row r="101" spans="1:4" x14ac:dyDescent="0.25">
      <c r="A101" s="118" t="s">
        <v>36</v>
      </c>
      <c r="B101" s="19" t="s">
        <v>94</v>
      </c>
      <c r="C101" s="48">
        <f>C96</f>
        <v>1.4059094368340942E-2</v>
      </c>
      <c r="D101" s="39">
        <f>D96</f>
        <v>19.050775823820391</v>
      </c>
    </row>
    <row r="102" spans="1:4" x14ac:dyDescent="0.25">
      <c r="A102" s="144" t="s">
        <v>2</v>
      </c>
      <c r="B102" s="144"/>
      <c r="C102" s="49">
        <f>SUM(C101:C101)</f>
        <v>1.4059094368340942E-2</v>
      </c>
      <c r="D102" s="17">
        <f>SUM(D101:D101)</f>
        <v>19.050775823820391</v>
      </c>
    </row>
    <row r="103" spans="1:4" x14ac:dyDescent="0.25">
      <c r="A103" s="24"/>
      <c r="B103" s="113"/>
      <c r="C103" s="113"/>
      <c r="D103" s="113"/>
    </row>
    <row r="104" spans="1:4" x14ac:dyDescent="0.25">
      <c r="A104" s="24"/>
      <c r="B104" s="113"/>
      <c r="C104" s="113"/>
      <c r="D104" s="113"/>
    </row>
    <row r="105" spans="1:4" x14ac:dyDescent="0.25">
      <c r="A105" s="150" t="s">
        <v>95</v>
      </c>
      <c r="B105" s="150"/>
      <c r="C105" s="150"/>
      <c r="D105" s="150"/>
    </row>
    <row r="106" spans="1:4" x14ac:dyDescent="0.25">
      <c r="A106" s="116">
        <v>5</v>
      </c>
      <c r="B106" s="151" t="s">
        <v>39</v>
      </c>
      <c r="C106" s="151"/>
      <c r="D106" s="116" t="s">
        <v>13</v>
      </c>
    </row>
    <row r="107" spans="1:4" x14ac:dyDescent="0.25">
      <c r="A107" s="25" t="s">
        <v>5</v>
      </c>
      <c r="B107" s="152" t="s">
        <v>118</v>
      </c>
      <c r="C107" s="152"/>
      <c r="D107" s="28"/>
    </row>
    <row r="108" spans="1:4" x14ac:dyDescent="0.25">
      <c r="A108" s="25" t="s">
        <v>6</v>
      </c>
      <c r="B108" s="152" t="s">
        <v>117</v>
      </c>
      <c r="C108" s="152"/>
      <c r="D108" s="28"/>
    </row>
    <row r="109" spans="1:4" x14ac:dyDescent="0.25">
      <c r="A109" s="25" t="s">
        <v>7</v>
      </c>
      <c r="B109" s="152" t="s">
        <v>41</v>
      </c>
      <c r="C109" s="152"/>
      <c r="D109" s="28">
        <v>80</v>
      </c>
    </row>
    <row r="110" spans="1:4" x14ac:dyDescent="0.25">
      <c r="A110" s="25" t="s">
        <v>8</v>
      </c>
      <c r="B110" s="152" t="s">
        <v>40</v>
      </c>
      <c r="C110" s="152"/>
      <c r="D110" s="28">
        <f>uniformes!F11</f>
        <v>34.833333333333336</v>
      </c>
    </row>
    <row r="111" spans="1:4" x14ac:dyDescent="0.25">
      <c r="A111" s="16"/>
      <c r="B111" s="144" t="s">
        <v>96</v>
      </c>
      <c r="C111" s="144"/>
      <c r="D111" s="17">
        <f>SUM(D107:D110)</f>
        <v>114.83333333333334</v>
      </c>
    </row>
    <row r="112" spans="1:4" x14ac:dyDescent="0.25">
      <c r="A112" s="153"/>
      <c r="B112" s="153"/>
      <c r="C112" s="153"/>
      <c r="D112" s="153"/>
    </row>
    <row r="113" spans="1:4" x14ac:dyDescent="0.25">
      <c r="A113" s="154" t="s">
        <v>97</v>
      </c>
      <c r="B113" s="154"/>
      <c r="C113" s="154"/>
      <c r="D113" s="154"/>
    </row>
    <row r="114" spans="1:4" x14ac:dyDescent="0.25">
      <c r="A114" s="18">
        <v>6</v>
      </c>
      <c r="B114" s="18" t="s">
        <v>43</v>
      </c>
      <c r="C114" s="18" t="s">
        <v>35</v>
      </c>
      <c r="D114" s="18" t="s">
        <v>13</v>
      </c>
    </row>
    <row r="115" spans="1:4" x14ac:dyDescent="0.25">
      <c r="A115" s="14" t="s">
        <v>5</v>
      </c>
      <c r="B115" s="50" t="s">
        <v>44</v>
      </c>
      <c r="C115" s="30">
        <v>2.5000000000000001E-2</v>
      </c>
      <c r="D115" s="51">
        <f>(D32+D70+D81+D102+D111)*C115</f>
        <v>73.646419058928856</v>
      </c>
    </row>
    <row r="116" spans="1:4" x14ac:dyDescent="0.25">
      <c r="A116" s="14" t="s">
        <v>6</v>
      </c>
      <c r="B116" s="50" t="s">
        <v>45</v>
      </c>
      <c r="C116" s="30">
        <v>0.03</v>
      </c>
      <c r="D116" s="51">
        <f>(D32+D70+D81+D102+D111+D115)*C116</f>
        <v>90.585095442482483</v>
      </c>
    </row>
    <row r="117" spans="1:4" x14ac:dyDescent="0.25">
      <c r="A117" s="14" t="s">
        <v>7</v>
      </c>
      <c r="B117" s="50" t="s">
        <v>46</v>
      </c>
      <c r="C117" s="92">
        <f>SUM(C118:C120)</f>
        <v>8.6499999999999994E-2</v>
      </c>
      <c r="D117" s="52">
        <f>D143*C117</f>
        <v>294.49616999999995</v>
      </c>
    </row>
    <row r="118" spans="1:4" x14ac:dyDescent="0.25">
      <c r="A118" s="53"/>
      <c r="B118" s="50" t="s">
        <v>98</v>
      </c>
      <c r="C118" s="30">
        <v>6.4999999999999997E-3</v>
      </c>
      <c r="D118" s="54">
        <f>C118*D127</f>
        <v>22.129801641577092</v>
      </c>
    </row>
    <row r="119" spans="1:4" x14ac:dyDescent="0.25">
      <c r="A119" s="53"/>
      <c r="B119" s="50" t="s">
        <v>99</v>
      </c>
      <c r="C119" s="93">
        <v>0.03</v>
      </c>
      <c r="D119" s="54">
        <f>C119*D127</f>
        <v>102.13754603804811</v>
      </c>
    </row>
    <row r="120" spans="1:4" x14ac:dyDescent="0.25">
      <c r="A120" s="53"/>
      <c r="B120" s="50" t="s">
        <v>100</v>
      </c>
      <c r="C120" s="30">
        <v>0.05</v>
      </c>
      <c r="D120" s="54">
        <f>C120*D127</f>
        <v>170.22924339674688</v>
      </c>
    </row>
    <row r="121" spans="1:4" x14ac:dyDescent="0.25">
      <c r="A121" s="55"/>
      <c r="B121" s="56" t="s">
        <v>14</v>
      </c>
      <c r="C121" s="55"/>
      <c r="D121" s="57">
        <f>D115+D116+D118+D119+D120</f>
        <v>458.72810557778342</v>
      </c>
    </row>
    <row r="122" spans="1:4" x14ac:dyDescent="0.25">
      <c r="A122" s="58"/>
      <c r="B122" s="59" t="s">
        <v>101</v>
      </c>
      <c r="C122" s="60">
        <f>TRUNC(C118+C119+C120,4)</f>
        <v>8.6499999999999994E-2</v>
      </c>
      <c r="D122" s="61"/>
    </row>
    <row r="123" spans="1:4" x14ac:dyDescent="0.25">
      <c r="A123" s="58"/>
      <c r="B123" s="59">
        <v>100</v>
      </c>
      <c r="C123" s="62"/>
      <c r="D123" s="62"/>
    </row>
    <row r="124" spans="1:4" x14ac:dyDescent="0.25">
      <c r="A124" s="58"/>
      <c r="B124" s="59"/>
      <c r="C124" s="62"/>
      <c r="D124" s="62"/>
    </row>
    <row r="125" spans="1:4" x14ac:dyDescent="0.25">
      <c r="A125" s="63" t="s">
        <v>102</v>
      </c>
      <c r="B125" s="63"/>
      <c r="C125" s="63"/>
      <c r="D125" s="54">
        <f>D141+D115+D116</f>
        <v>3110.0882768585652</v>
      </c>
    </row>
    <row r="126" spans="1:4" x14ac:dyDescent="0.25">
      <c r="A126" s="58"/>
      <c r="B126" s="59"/>
      <c r="C126" s="62"/>
      <c r="D126" s="54"/>
    </row>
    <row r="127" spans="1:4" x14ac:dyDescent="0.25">
      <c r="A127" s="63" t="s">
        <v>103</v>
      </c>
      <c r="B127" s="63"/>
      <c r="C127" s="63"/>
      <c r="D127" s="54">
        <f>D125/(1-C122)</f>
        <v>3404.5848679349374</v>
      </c>
    </row>
    <row r="128" spans="1:4" x14ac:dyDescent="0.25">
      <c r="A128" s="58"/>
      <c r="B128" s="59"/>
      <c r="C128" s="62"/>
      <c r="D128" s="54"/>
    </row>
    <row r="129" spans="1:4" x14ac:dyDescent="0.25">
      <c r="A129" s="58"/>
      <c r="B129" s="59" t="s">
        <v>104</v>
      </c>
      <c r="C129" s="62"/>
      <c r="D129" s="54">
        <f>D143*C122</f>
        <v>294.49616999999995</v>
      </c>
    </row>
    <row r="130" spans="1:4" x14ac:dyDescent="0.25">
      <c r="A130" s="64"/>
      <c r="B130" s="65"/>
      <c r="C130" s="64"/>
      <c r="D130" s="66"/>
    </row>
    <row r="131" spans="1:4" x14ac:dyDescent="0.25">
      <c r="A131" s="64"/>
      <c r="B131" s="65"/>
      <c r="C131" s="64"/>
      <c r="D131" s="66"/>
    </row>
    <row r="132" spans="1:4" x14ac:dyDescent="0.25">
      <c r="A132" s="67"/>
      <c r="B132" s="67"/>
      <c r="C132" s="68"/>
      <c r="D132" s="69"/>
    </row>
    <row r="133" spans="1:4" x14ac:dyDescent="0.25">
      <c r="A133" s="67"/>
      <c r="B133" s="67"/>
      <c r="C133" s="67"/>
      <c r="D133" s="68"/>
    </row>
    <row r="134" spans="1:4" x14ac:dyDescent="0.25">
      <c r="A134" s="149" t="s">
        <v>105</v>
      </c>
      <c r="B134" s="149"/>
      <c r="C134" s="149"/>
      <c r="D134" s="149"/>
    </row>
    <row r="135" spans="1:4" x14ac:dyDescent="0.25">
      <c r="A135" s="64"/>
      <c r="B135" s="146" t="s">
        <v>106</v>
      </c>
      <c r="C135" s="146"/>
      <c r="D135" s="117" t="s">
        <v>0</v>
      </c>
    </row>
    <row r="136" spans="1:4" x14ac:dyDescent="0.25">
      <c r="A136" s="70" t="s">
        <v>5</v>
      </c>
      <c r="B136" s="147" t="s">
        <v>107</v>
      </c>
      <c r="C136" s="147"/>
      <c r="D136" s="71">
        <f>D32</f>
        <v>1355.05</v>
      </c>
    </row>
    <row r="137" spans="1:4" x14ac:dyDescent="0.25">
      <c r="A137" s="46" t="s">
        <v>6</v>
      </c>
      <c r="B137" s="148" t="s">
        <v>108</v>
      </c>
      <c r="C137" s="148"/>
      <c r="D137" s="39">
        <f>D70</f>
        <v>1360.5298164000001</v>
      </c>
    </row>
    <row r="138" spans="1:4" x14ac:dyDescent="0.25">
      <c r="A138" s="46" t="s">
        <v>7</v>
      </c>
      <c r="B138" s="148" t="s">
        <v>109</v>
      </c>
      <c r="C138" s="148"/>
      <c r="D138" s="39">
        <f>D81</f>
        <v>96.392836799999998</v>
      </c>
    </row>
    <row r="139" spans="1:4" x14ac:dyDescent="0.25">
      <c r="A139" s="46" t="s">
        <v>8</v>
      </c>
      <c r="B139" s="148" t="s">
        <v>110</v>
      </c>
      <c r="C139" s="148"/>
      <c r="D139" s="43">
        <f>D102</f>
        <v>19.050775823820391</v>
      </c>
    </row>
    <row r="140" spans="1:4" x14ac:dyDescent="0.25">
      <c r="A140" s="46" t="s">
        <v>24</v>
      </c>
      <c r="B140" s="148" t="s">
        <v>111</v>
      </c>
      <c r="C140" s="148"/>
      <c r="D140" s="39">
        <f>D111</f>
        <v>114.83333333333334</v>
      </c>
    </row>
    <row r="141" spans="1:4" x14ac:dyDescent="0.25">
      <c r="A141" s="144" t="s">
        <v>112</v>
      </c>
      <c r="B141" s="144"/>
      <c r="C141" s="144"/>
      <c r="D141" s="17">
        <f>SUM(D136:D140)</f>
        <v>2945.8567623571539</v>
      </c>
    </row>
    <row r="142" spans="1:4" x14ac:dyDescent="0.25">
      <c r="A142" s="46" t="s">
        <v>25</v>
      </c>
      <c r="B142" s="145" t="s">
        <v>113</v>
      </c>
      <c r="C142" s="145"/>
      <c r="D142" s="39">
        <f>D121</f>
        <v>458.72810557778342</v>
      </c>
    </row>
    <row r="143" spans="1:4" x14ac:dyDescent="0.25">
      <c r="A143" s="144" t="s">
        <v>114</v>
      </c>
      <c r="B143" s="144"/>
      <c r="C143" s="144"/>
      <c r="D143" s="17">
        <f>TRUNC((D141+D142),2)</f>
        <v>3404.58</v>
      </c>
    </row>
    <row r="144" spans="1:4" x14ac:dyDescent="0.25">
      <c r="A144" s="72"/>
      <c r="B144" s="72"/>
      <c r="C144" s="72"/>
      <c r="D144" s="72"/>
    </row>
    <row r="145" spans="1:4" x14ac:dyDescent="0.25">
      <c r="A145" s="73"/>
      <c r="B145" s="74"/>
      <c r="C145" s="74" t="s">
        <v>140</v>
      </c>
      <c r="D145" s="74"/>
    </row>
    <row r="146" spans="1:4" x14ac:dyDescent="0.25">
      <c r="A146" s="112"/>
      <c r="B146" s="2"/>
      <c r="C146" s="84"/>
      <c r="D146" s="84"/>
    </row>
    <row r="147" spans="1:4" x14ac:dyDescent="0.25">
      <c r="A147" s="112"/>
      <c r="B147" s="2"/>
      <c r="C147" s="84"/>
      <c r="D147" s="84"/>
    </row>
    <row r="148" spans="1:4" x14ac:dyDescent="0.25">
      <c r="A148" s="2"/>
      <c r="B148" s="84"/>
      <c r="C148" s="84"/>
      <c r="D148" s="112"/>
    </row>
    <row r="149" spans="1:4" x14ac:dyDescent="0.25">
      <c r="A149" s="2"/>
      <c r="B149" s="84"/>
      <c r="C149" s="84"/>
      <c r="D149" s="112"/>
    </row>
    <row r="223" spans="4:4" x14ac:dyDescent="0.25">
      <c r="D223" s="75"/>
    </row>
    <row r="233" spans="4:4" x14ac:dyDescent="0.25">
      <c r="D233" s="75"/>
    </row>
  </sheetData>
  <mergeCells count="63">
    <mergeCell ref="A141:C141"/>
    <mergeCell ref="B142:C142"/>
    <mergeCell ref="A143:C143"/>
    <mergeCell ref="B135:C135"/>
    <mergeCell ref="B136:C136"/>
    <mergeCell ref="B137:C137"/>
    <mergeCell ref="B138:C138"/>
    <mergeCell ref="B139:C139"/>
    <mergeCell ref="B140:C140"/>
    <mergeCell ref="A134:D134"/>
    <mergeCell ref="A99:D99"/>
    <mergeCell ref="A102:B102"/>
    <mergeCell ref="A105:D105"/>
    <mergeCell ref="B106:C106"/>
    <mergeCell ref="B107:C107"/>
    <mergeCell ref="B108:C108"/>
    <mergeCell ref="B109:C109"/>
    <mergeCell ref="B110:C110"/>
    <mergeCell ref="B111:C111"/>
    <mergeCell ref="A112:D112"/>
    <mergeCell ref="A113:D113"/>
    <mergeCell ref="A96:B96"/>
    <mergeCell ref="A54:D54"/>
    <mergeCell ref="A64:D64"/>
    <mergeCell ref="A65:D65"/>
    <mergeCell ref="A70:B70"/>
    <mergeCell ref="A73:D73"/>
    <mergeCell ref="A81:B81"/>
    <mergeCell ref="A82:D82"/>
    <mergeCell ref="A83:D83"/>
    <mergeCell ref="A84:D84"/>
    <mergeCell ref="A87:D87"/>
    <mergeCell ref="A88:D88"/>
    <mergeCell ref="A52:B52"/>
    <mergeCell ref="B25:C25"/>
    <mergeCell ref="B26:C26"/>
    <mergeCell ref="B27:C27"/>
    <mergeCell ref="B31:C31"/>
    <mergeCell ref="B32:C32"/>
    <mergeCell ref="A33:D33"/>
    <mergeCell ref="A34:D34"/>
    <mergeCell ref="A35:D35"/>
    <mergeCell ref="A36:D36"/>
    <mergeCell ref="A40:B40"/>
    <mergeCell ref="A42:D42"/>
    <mergeCell ref="A24:D24"/>
    <mergeCell ref="B10:C10"/>
    <mergeCell ref="B11:C11"/>
    <mergeCell ref="B12:C12"/>
    <mergeCell ref="B13:C13"/>
    <mergeCell ref="B14:C14"/>
    <mergeCell ref="A16:D16"/>
    <mergeCell ref="A17:D17"/>
    <mergeCell ref="B18:C18"/>
    <mergeCell ref="B19:C19"/>
    <mergeCell ref="B20:C20"/>
    <mergeCell ref="B21:C21"/>
    <mergeCell ref="A7:B7"/>
    <mergeCell ref="A2:D2"/>
    <mergeCell ref="A3:D3"/>
    <mergeCell ref="A4:D4"/>
    <mergeCell ref="A5:D5"/>
    <mergeCell ref="A6:B6"/>
  </mergeCells>
  <pageMargins left="0.511811024" right="0.511811024" top="0.78740157499999996" bottom="0.78740157499999996" header="0.31496062000000002" footer="0.31496062000000002"/>
  <pageSetup paperSize="9" scale="89" orientation="portrait" r:id="rId1"/>
  <rowBreaks count="1" manualBreakCount="1">
    <brk id="95" max="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DB2C5-3EDF-4B4C-A6CB-CEA4BE7DB822}">
  <dimension ref="A1:F66"/>
  <sheetViews>
    <sheetView view="pageBreakPreview" zoomScale="60" zoomScaleNormal="100" workbookViewId="0">
      <selection activeCell="I30" sqref="I29:I30"/>
    </sheetView>
  </sheetViews>
  <sheetFormatPr defaultRowHeight="15" x14ac:dyDescent="0.25"/>
  <cols>
    <col min="1" max="1" width="8" style="111" customWidth="1"/>
    <col min="2" max="2" width="50.140625" style="111" customWidth="1"/>
    <col min="3" max="3" width="12.28515625" style="111" customWidth="1"/>
    <col min="4" max="5" width="9.140625" style="98"/>
    <col min="6" max="6" width="10.42578125" style="98" bestFit="1" customWidth="1"/>
  </cols>
  <sheetData>
    <row r="1" spans="1:6" x14ac:dyDescent="0.25">
      <c r="A1" s="95"/>
      <c r="B1" s="95"/>
      <c r="C1" s="95"/>
      <c r="D1" s="96"/>
      <c r="E1" s="96"/>
      <c r="F1" s="96"/>
    </row>
    <row r="2" spans="1:6" x14ac:dyDescent="0.25">
      <c r="A2" s="173" t="s">
        <v>128</v>
      </c>
      <c r="B2" s="173"/>
      <c r="C2" s="173"/>
      <c r="D2" s="173"/>
      <c r="E2" s="173"/>
      <c r="F2" s="173"/>
    </row>
    <row r="3" spans="1:6" x14ac:dyDescent="0.25">
      <c r="A3" s="97"/>
      <c r="B3" s="97"/>
      <c r="C3" s="97"/>
      <c r="F3" s="99"/>
    </row>
    <row r="4" spans="1:6" x14ac:dyDescent="0.25">
      <c r="A4" s="174" t="s">
        <v>152</v>
      </c>
      <c r="B4" s="174"/>
      <c r="C4" s="174"/>
      <c r="D4" s="174"/>
      <c r="E4" s="174"/>
      <c r="F4" s="174"/>
    </row>
    <row r="5" spans="1:6" x14ac:dyDescent="0.25">
      <c r="A5" s="130" t="s">
        <v>129</v>
      </c>
      <c r="B5" s="131" t="s">
        <v>116</v>
      </c>
      <c r="C5" s="132" t="s">
        <v>130</v>
      </c>
      <c r="D5" s="133" t="s">
        <v>131</v>
      </c>
      <c r="E5" s="133" t="s">
        <v>132</v>
      </c>
      <c r="F5" s="100" t="s">
        <v>133</v>
      </c>
    </row>
    <row r="6" spans="1:6" x14ac:dyDescent="0.25">
      <c r="A6" s="101">
        <v>1</v>
      </c>
      <c r="B6" s="134" t="s">
        <v>146</v>
      </c>
      <c r="C6" s="102" t="s">
        <v>134</v>
      </c>
      <c r="D6" s="135">
        <v>4</v>
      </c>
      <c r="E6" s="103">
        <v>44</v>
      </c>
      <c r="F6" s="104">
        <f>D6*E6</f>
        <v>176</v>
      </c>
    </row>
    <row r="7" spans="1:6" x14ac:dyDescent="0.25">
      <c r="A7" s="101">
        <f>+A6+1</f>
        <v>2</v>
      </c>
      <c r="B7" s="136" t="s">
        <v>147</v>
      </c>
      <c r="C7" s="102" t="s">
        <v>134</v>
      </c>
      <c r="D7" s="137">
        <v>2</v>
      </c>
      <c r="E7" s="103">
        <v>45</v>
      </c>
      <c r="F7" s="104">
        <f t="shared" ref="F7:F10" si="0">D7*E7</f>
        <v>90</v>
      </c>
    </row>
    <row r="8" spans="1:6" x14ac:dyDescent="0.25">
      <c r="A8" s="101">
        <f t="shared" ref="A8" si="1">+A7+1</f>
        <v>3</v>
      </c>
      <c r="B8" s="134" t="s">
        <v>148</v>
      </c>
      <c r="C8" s="102" t="s">
        <v>134</v>
      </c>
      <c r="D8" s="135">
        <v>4</v>
      </c>
      <c r="E8" s="103">
        <v>30</v>
      </c>
      <c r="F8" s="104">
        <f t="shared" si="0"/>
        <v>120</v>
      </c>
    </row>
    <row r="9" spans="1:6" x14ac:dyDescent="0.25">
      <c r="A9" s="101">
        <v>4</v>
      </c>
      <c r="B9" s="134" t="s">
        <v>149</v>
      </c>
      <c r="C9" s="102" t="s">
        <v>134</v>
      </c>
      <c r="D9" s="135">
        <v>2</v>
      </c>
      <c r="E9" s="103">
        <v>10</v>
      </c>
      <c r="F9" s="104">
        <f t="shared" si="0"/>
        <v>20</v>
      </c>
    </row>
    <row r="10" spans="1:6" x14ac:dyDescent="0.25">
      <c r="A10" s="101">
        <v>5</v>
      </c>
      <c r="B10" s="136" t="s">
        <v>150</v>
      </c>
      <c r="C10" s="102" t="s">
        <v>115</v>
      </c>
      <c r="D10" s="137">
        <v>4</v>
      </c>
      <c r="E10" s="103">
        <v>3</v>
      </c>
      <c r="F10" s="104">
        <f t="shared" si="0"/>
        <v>12</v>
      </c>
    </row>
    <row r="11" spans="1:6" x14ac:dyDescent="0.25">
      <c r="A11" s="175" t="s">
        <v>135</v>
      </c>
      <c r="B11" s="175"/>
      <c r="C11" s="175"/>
      <c r="D11" s="175"/>
      <c r="E11" s="175"/>
      <c r="F11" s="105">
        <f>SUM(F6:F10)/12</f>
        <v>34.833333333333336</v>
      </c>
    </row>
    <row r="12" spans="1:6" x14ac:dyDescent="0.25">
      <c r="A12" s="106"/>
      <c r="B12" s="106"/>
      <c r="C12" s="106"/>
      <c r="D12" s="107"/>
      <c r="E12" s="107"/>
      <c r="F12" s="107"/>
    </row>
    <row r="13" spans="1:6" x14ac:dyDescent="0.25">
      <c r="A13" s="108"/>
      <c r="B13" s="108"/>
      <c r="C13" s="108"/>
    </row>
    <row r="14" spans="1:6" x14ac:dyDescent="0.25">
      <c r="A14" s="109"/>
      <c r="B14" s="109"/>
      <c r="C14" s="109"/>
    </row>
    <row r="15" spans="1:6" x14ac:dyDescent="0.25">
      <c r="A15" s="109"/>
      <c r="B15" s="109"/>
      <c r="C15" s="109"/>
    </row>
    <row r="16" spans="1:6" x14ac:dyDescent="0.25">
      <c r="A16" s="172"/>
      <c r="B16" s="172"/>
      <c r="C16" s="172"/>
      <c r="D16" s="172"/>
      <c r="E16" s="172"/>
      <c r="F16" s="172"/>
    </row>
    <row r="17" spans="1:6" x14ac:dyDescent="0.25">
      <c r="A17" s="109"/>
      <c r="B17" s="109"/>
      <c r="C17" s="109"/>
    </row>
    <row r="18" spans="1:6" x14ac:dyDescent="0.25">
      <c r="A18" s="109"/>
      <c r="B18" s="109"/>
      <c r="C18" s="109"/>
    </row>
    <row r="19" spans="1:6" x14ac:dyDescent="0.25">
      <c r="A19" s="172"/>
      <c r="B19" s="172"/>
      <c r="C19" s="172"/>
      <c r="D19" s="172"/>
      <c r="E19" s="172"/>
      <c r="F19" s="172"/>
    </row>
    <row r="20" spans="1:6" x14ac:dyDescent="0.25">
      <c r="A20" s="172"/>
      <c r="B20" s="172"/>
      <c r="C20" s="172"/>
      <c r="D20" s="172"/>
      <c r="E20" s="172"/>
      <c r="F20" s="172"/>
    </row>
    <row r="21" spans="1:6" x14ac:dyDescent="0.25">
      <c r="A21" s="109"/>
      <c r="B21" s="109"/>
      <c r="C21" s="109"/>
    </row>
    <row r="22" spans="1:6" x14ac:dyDescent="0.25">
      <c r="A22" s="109"/>
      <c r="B22" s="109"/>
      <c r="C22" s="109"/>
    </row>
    <row r="23" spans="1:6" x14ac:dyDescent="0.25">
      <c r="A23" s="109"/>
      <c r="B23" s="109"/>
      <c r="C23" s="109"/>
    </row>
    <row r="24" spans="1:6" x14ac:dyDescent="0.25">
      <c r="A24" s="109"/>
      <c r="B24" s="109"/>
      <c r="C24" s="109"/>
    </row>
    <row r="25" spans="1:6" x14ac:dyDescent="0.25">
      <c r="A25" s="109"/>
      <c r="B25" s="109"/>
      <c r="C25" s="109"/>
    </row>
    <row r="26" spans="1:6" x14ac:dyDescent="0.25">
      <c r="A26" s="109"/>
      <c r="B26" s="109"/>
      <c r="C26" s="109"/>
    </row>
    <row r="27" spans="1:6" x14ac:dyDescent="0.25">
      <c r="A27" s="109"/>
      <c r="B27" s="109"/>
      <c r="C27" s="109"/>
    </row>
    <row r="28" spans="1:6" x14ac:dyDescent="0.25">
      <c r="A28" s="109"/>
      <c r="B28" s="109"/>
      <c r="C28" s="109"/>
    </row>
    <row r="29" spans="1:6" x14ac:dyDescent="0.25">
      <c r="A29" s="109"/>
      <c r="B29" s="109"/>
      <c r="C29" s="109"/>
    </row>
    <row r="30" spans="1:6" x14ac:dyDescent="0.25">
      <c r="A30" s="109"/>
      <c r="B30" s="109"/>
      <c r="C30" s="109"/>
    </row>
    <row r="31" spans="1:6" x14ac:dyDescent="0.25">
      <c r="A31" s="109"/>
      <c r="B31" s="109"/>
      <c r="C31" s="109"/>
    </row>
    <row r="32" spans="1:6" x14ac:dyDescent="0.25">
      <c r="A32" s="109"/>
      <c r="B32" s="109"/>
      <c r="C32" s="109"/>
    </row>
    <row r="33" spans="1:3" x14ac:dyDescent="0.25">
      <c r="A33" s="109"/>
      <c r="B33" s="109"/>
      <c r="C33" s="109"/>
    </row>
    <row r="34" spans="1:3" x14ac:dyDescent="0.25">
      <c r="A34" s="109"/>
      <c r="B34" s="109"/>
      <c r="C34" s="109"/>
    </row>
    <row r="35" spans="1:3" x14ac:dyDescent="0.25">
      <c r="A35" s="109"/>
      <c r="B35" s="109"/>
      <c r="C35" s="109"/>
    </row>
    <row r="36" spans="1:3" x14ac:dyDescent="0.25">
      <c r="A36" s="109"/>
      <c r="B36" s="109"/>
      <c r="C36" s="109"/>
    </row>
    <row r="37" spans="1:3" x14ac:dyDescent="0.25">
      <c r="A37" s="109"/>
      <c r="B37" s="109"/>
      <c r="C37" s="109"/>
    </row>
    <row r="38" spans="1:3" x14ac:dyDescent="0.25">
      <c r="A38" s="109"/>
      <c r="B38" s="109"/>
      <c r="C38" s="109"/>
    </row>
    <row r="39" spans="1:3" x14ac:dyDescent="0.25">
      <c r="A39" s="109"/>
      <c r="B39" s="109"/>
      <c r="C39" s="109"/>
    </row>
    <row r="40" spans="1:3" x14ac:dyDescent="0.25">
      <c r="A40" s="109"/>
      <c r="B40" s="109"/>
      <c r="C40" s="109"/>
    </row>
    <row r="41" spans="1:3" x14ac:dyDescent="0.25">
      <c r="A41" s="109"/>
      <c r="B41" s="109"/>
      <c r="C41" s="109"/>
    </row>
    <row r="42" spans="1:3" x14ac:dyDescent="0.25">
      <c r="A42" s="110"/>
      <c r="B42" s="110"/>
      <c r="C42" s="110"/>
    </row>
    <row r="43" spans="1:3" x14ac:dyDescent="0.25">
      <c r="A43" s="110"/>
      <c r="B43" s="110"/>
      <c r="C43" s="110"/>
    </row>
    <row r="44" spans="1:3" x14ac:dyDescent="0.25">
      <c r="A44" s="110"/>
      <c r="B44" s="110"/>
      <c r="C44" s="110"/>
    </row>
    <row r="45" spans="1:3" x14ac:dyDescent="0.25">
      <c r="A45" s="110"/>
      <c r="B45" s="110"/>
      <c r="C45" s="110"/>
    </row>
    <row r="46" spans="1:3" x14ac:dyDescent="0.25">
      <c r="A46" s="110"/>
      <c r="B46" s="110"/>
      <c r="C46" s="110"/>
    </row>
    <row r="47" spans="1:3" x14ac:dyDescent="0.25">
      <c r="A47" s="110"/>
      <c r="B47" s="110"/>
      <c r="C47" s="110"/>
    </row>
    <row r="48" spans="1:3" x14ac:dyDescent="0.25">
      <c r="A48" s="110"/>
      <c r="B48" s="110"/>
      <c r="C48" s="110"/>
    </row>
    <row r="49" spans="1:3" x14ac:dyDescent="0.25">
      <c r="A49" s="110"/>
      <c r="B49" s="110"/>
      <c r="C49" s="110"/>
    </row>
    <row r="50" spans="1:3" x14ac:dyDescent="0.25">
      <c r="A50" s="110"/>
      <c r="B50" s="110"/>
      <c r="C50" s="110"/>
    </row>
    <row r="51" spans="1:3" x14ac:dyDescent="0.25">
      <c r="A51" s="110"/>
      <c r="B51" s="110"/>
      <c r="C51" s="110"/>
    </row>
    <row r="52" spans="1:3" x14ac:dyDescent="0.25">
      <c r="A52" s="110"/>
      <c r="B52" s="110"/>
      <c r="C52" s="110"/>
    </row>
    <row r="53" spans="1:3" x14ac:dyDescent="0.25">
      <c r="A53" s="110"/>
      <c r="B53" s="110"/>
      <c r="C53" s="110"/>
    </row>
    <row r="54" spans="1:3" x14ac:dyDescent="0.25">
      <c r="A54" s="110"/>
      <c r="B54" s="110"/>
      <c r="C54" s="110"/>
    </row>
    <row r="55" spans="1:3" x14ac:dyDescent="0.25">
      <c r="A55" s="110"/>
      <c r="B55" s="110"/>
      <c r="C55" s="110"/>
    </row>
    <row r="56" spans="1:3" x14ac:dyDescent="0.25">
      <c r="A56" s="110"/>
      <c r="B56" s="110"/>
      <c r="C56" s="110"/>
    </row>
    <row r="57" spans="1:3" x14ac:dyDescent="0.25">
      <c r="A57" s="110"/>
      <c r="B57" s="110"/>
      <c r="C57" s="110"/>
    </row>
    <row r="58" spans="1:3" x14ac:dyDescent="0.25">
      <c r="A58" s="110"/>
      <c r="B58" s="110"/>
      <c r="C58" s="110"/>
    </row>
    <row r="59" spans="1:3" x14ac:dyDescent="0.25">
      <c r="A59" s="110"/>
      <c r="B59" s="110"/>
      <c r="C59" s="110"/>
    </row>
    <row r="60" spans="1:3" x14ac:dyDescent="0.25">
      <c r="A60" s="110"/>
      <c r="B60" s="110"/>
      <c r="C60" s="110"/>
    </row>
    <row r="61" spans="1:3" x14ac:dyDescent="0.25">
      <c r="A61" s="110"/>
      <c r="B61" s="110"/>
      <c r="C61" s="110"/>
    </row>
    <row r="62" spans="1:3" x14ac:dyDescent="0.25">
      <c r="A62" s="110"/>
      <c r="B62" s="110"/>
      <c r="C62" s="110"/>
    </row>
    <row r="63" spans="1:3" x14ac:dyDescent="0.25">
      <c r="A63" s="110"/>
      <c r="B63" s="110"/>
      <c r="C63" s="110"/>
    </row>
    <row r="64" spans="1:3" x14ac:dyDescent="0.25">
      <c r="A64" s="110"/>
      <c r="B64" s="110"/>
      <c r="C64" s="110"/>
    </row>
    <row r="65" spans="1:3" x14ac:dyDescent="0.25">
      <c r="A65" s="110"/>
      <c r="B65" s="110"/>
      <c r="C65" s="110"/>
    </row>
    <row r="66" spans="1:3" x14ac:dyDescent="0.25">
      <c r="A66" s="110"/>
      <c r="B66" s="110"/>
      <c r="C66" s="110"/>
    </row>
  </sheetData>
  <mergeCells count="6">
    <mergeCell ref="A19:F19"/>
    <mergeCell ref="A20:F20"/>
    <mergeCell ref="A2:F2"/>
    <mergeCell ref="A4:F4"/>
    <mergeCell ref="A11:E11"/>
    <mergeCell ref="A16:F16"/>
  </mergeCells>
  <pageMargins left="0.511811024" right="0.511811024" top="0.78740157499999996" bottom="0.78740157499999996" header="0.31496062000000002" footer="0.31496062000000002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3525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RESUMO</vt:lpstr>
      <vt:lpstr>agente de limpeza</vt:lpstr>
      <vt:lpstr>lider</vt:lpstr>
      <vt:lpstr>uniformes</vt:lpstr>
      <vt:lpstr>'agente de limpeza'!Area_de_impressao</vt:lpstr>
      <vt:lpstr>lider!Area_de_impressao</vt:lpstr>
      <vt:lpstr>RESUMO!Area_de_impressao</vt:lpstr>
      <vt:lpstr>uniformes!Area_de_impressao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João Lopes do Lago</dc:creator>
  <cp:lastModifiedBy>Usuario</cp:lastModifiedBy>
  <cp:revision>209</cp:revision>
  <cp:lastPrinted>2022-03-04T15:08:37Z</cp:lastPrinted>
  <dcterms:created xsi:type="dcterms:W3CDTF">2019-08-15T20:36:03Z</dcterms:created>
  <dcterms:modified xsi:type="dcterms:W3CDTF">2022-03-04T18:23:46Z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